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ugm\Documents\_Volunteer\HRSC\Fix-it Guys\"/>
    </mc:Choice>
  </mc:AlternateContent>
  <xr:revisionPtr revIDLastSave="0" documentId="13_ncr:1_{67C31B58-29FF-489C-ADD5-C40A6D4E1C91}" xr6:coauthVersionLast="45" xr6:coauthVersionMax="45" xr10:uidLastSave="{00000000-0000-0000-0000-000000000000}"/>
  <bookViews>
    <workbookView xWindow="2652" yWindow="612" windowWidth="20136" windowHeight="12096" activeTab="1" xr2:uid="{00000000-000D-0000-FFFF-FFFF00000000}"/>
  </bookViews>
  <sheets>
    <sheet name="2019" sheetId="1" r:id="rId1"/>
    <sheet name="2020" sheetId="4" r:id="rId2"/>
    <sheet name="Volunteers" sheetId="2" r:id="rId3"/>
    <sheet name="Sheet3" sheetId="3" r:id="rId4"/>
  </sheets>
  <definedNames>
    <definedName name="_xlnm._FilterDatabase" localSheetId="0" hidden="1">'2019'!$A$3:$V$31</definedName>
    <definedName name="_xlnm._FilterDatabase" localSheetId="1" hidden="1">'2020'!$A$3:$W$23</definedName>
    <definedName name="_xlnm.Print_Area" localSheetId="0">'2019'!$A$1:$L$38</definedName>
    <definedName name="_xlnm.Print_Area" localSheetId="1">'2020'!$A$1:$X$33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21" i="4" l="1"/>
  <c r="R22" i="4"/>
  <c r="U21" i="4"/>
  <c r="U22" i="4" s="1"/>
  <c r="T21" i="4"/>
  <c r="T22" i="4" s="1"/>
  <c r="S21" i="4"/>
  <c r="S22" i="4" s="1"/>
  <c r="X22" i="4" s="1"/>
  <c r="R21" i="4"/>
  <c r="P21" i="4"/>
  <c r="P22" i="4" s="1"/>
  <c r="O21" i="4"/>
  <c r="O22" i="4" s="1"/>
  <c r="N21" i="4"/>
  <c r="N22" i="4" s="1"/>
  <c r="W22" i="4" s="1"/>
  <c r="J22" i="4"/>
  <c r="K22" i="4"/>
  <c r="L22" i="4"/>
  <c r="J21" i="4"/>
  <c r="K21" i="4"/>
  <c r="L21" i="4"/>
  <c r="W21" i="4" l="1"/>
  <c r="R20" i="4"/>
  <c r="L20" i="4"/>
  <c r="K20" i="4"/>
  <c r="J20" i="4"/>
  <c r="T19" i="4"/>
  <c r="T20" i="4" s="1"/>
  <c r="S19" i="4"/>
  <c r="S20" i="4" s="1"/>
  <c r="R19" i="4"/>
  <c r="L19" i="4"/>
  <c r="K19" i="4"/>
  <c r="J19" i="4"/>
  <c r="U18" i="4"/>
  <c r="U19" i="4" s="1"/>
  <c r="U20" i="4" s="1"/>
  <c r="T18" i="4"/>
  <c r="S18" i="4"/>
  <c r="R18" i="4"/>
  <c r="X18" i="4" s="1"/>
  <c r="P18" i="4"/>
  <c r="P19" i="4" s="1"/>
  <c r="P20" i="4" s="1"/>
  <c r="O18" i="4"/>
  <c r="O19" i="4" s="1"/>
  <c r="O20" i="4" s="1"/>
  <c r="N18" i="4"/>
  <c r="W18" i="4" s="1"/>
  <c r="L18" i="4"/>
  <c r="K18" i="4"/>
  <c r="J18" i="4"/>
  <c r="X20" i="4" l="1"/>
  <c r="N19" i="4"/>
  <c r="X19" i="4"/>
  <c r="U7" i="4"/>
  <c r="U8" i="4" s="1"/>
  <c r="U9" i="4" s="1"/>
  <c r="U10" i="4" s="1"/>
  <c r="U11" i="4" s="1"/>
  <c r="U12" i="4" s="1"/>
  <c r="U13" i="4" s="1"/>
  <c r="U14" i="4" s="1"/>
  <c r="U15" i="4" s="1"/>
  <c r="U16" i="4" s="1"/>
  <c r="U17" i="4" s="1"/>
  <c r="U6" i="4"/>
  <c r="T7" i="4"/>
  <c r="T8" i="4" s="1"/>
  <c r="T9" i="4" s="1"/>
  <c r="T10" i="4" s="1"/>
  <c r="T11" i="4" s="1"/>
  <c r="T12" i="4" s="1"/>
  <c r="T13" i="4" s="1"/>
  <c r="T14" i="4" s="1"/>
  <c r="T15" i="4" s="1"/>
  <c r="T16" i="4" s="1"/>
  <c r="T17" i="4" s="1"/>
  <c r="T6" i="4"/>
  <c r="S6" i="4"/>
  <c r="S7" i="4" s="1"/>
  <c r="S8" i="4" s="1"/>
  <c r="S9" i="4" s="1"/>
  <c r="S10" i="4" s="1"/>
  <c r="S11" i="4" s="1"/>
  <c r="S12" i="4" s="1"/>
  <c r="S13" i="4" s="1"/>
  <c r="S14" i="4" s="1"/>
  <c r="S15" i="4" s="1"/>
  <c r="S16" i="4" s="1"/>
  <c r="S17" i="4" s="1"/>
  <c r="P6" i="4"/>
  <c r="P7" i="4" s="1"/>
  <c r="P8" i="4" s="1"/>
  <c r="P9" i="4" s="1"/>
  <c r="P10" i="4" s="1"/>
  <c r="P11" i="4" s="1"/>
  <c r="P12" i="4" s="1"/>
  <c r="P13" i="4" s="1"/>
  <c r="P14" i="4" s="1"/>
  <c r="P15" i="4" s="1"/>
  <c r="P16" i="4" s="1"/>
  <c r="P17" i="4" s="1"/>
  <c r="N6" i="4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G17" i="4"/>
  <c r="J17" i="4" s="1"/>
  <c r="K17" i="4"/>
  <c r="L17" i="4"/>
  <c r="G15" i="4"/>
  <c r="J15" i="4" s="1"/>
  <c r="K15" i="4"/>
  <c r="L15" i="4"/>
  <c r="G13" i="4"/>
  <c r="J13" i="4" s="1"/>
  <c r="K13" i="4"/>
  <c r="L13" i="4"/>
  <c r="G14" i="4"/>
  <c r="J14" i="4" s="1"/>
  <c r="K14" i="4"/>
  <c r="L14" i="4"/>
  <c r="G16" i="4"/>
  <c r="K16" i="4" s="1"/>
  <c r="J16" i="4"/>
  <c r="L16" i="4"/>
  <c r="G12" i="4"/>
  <c r="J12" i="4"/>
  <c r="K12" i="4"/>
  <c r="L12" i="4"/>
  <c r="X4" i="4"/>
  <c r="L11" i="4"/>
  <c r="K11" i="4"/>
  <c r="L10" i="4"/>
  <c r="K10" i="4"/>
  <c r="G11" i="4"/>
  <c r="J11" i="4" s="1"/>
  <c r="G10" i="4"/>
  <c r="J10" i="4" s="1"/>
  <c r="F31" i="4"/>
  <c r="L9" i="4"/>
  <c r="K9" i="4"/>
  <c r="G9" i="4"/>
  <c r="F29" i="4"/>
  <c r="U5" i="4"/>
  <c r="L8" i="4"/>
  <c r="K8" i="4"/>
  <c r="G8" i="4"/>
  <c r="J8" i="4" s="1"/>
  <c r="L7" i="4"/>
  <c r="K7" i="4"/>
  <c r="J7" i="4"/>
  <c r="G31" i="4"/>
  <c r="F24" i="4"/>
  <c r="F32" i="4"/>
  <c r="F30" i="4"/>
  <c r="T5" i="4"/>
  <c r="R5" i="4"/>
  <c r="P5" i="4"/>
  <c r="O5" i="4"/>
  <c r="W5" i="4" s="1"/>
  <c r="L5" i="4"/>
  <c r="K5" i="4"/>
  <c r="G5" i="4"/>
  <c r="J5" i="4" s="1"/>
  <c r="H24" i="4"/>
  <c r="W4" i="4"/>
  <c r="L6" i="4"/>
  <c r="J6" i="4"/>
  <c r="G6" i="4"/>
  <c r="K6" i="4" s="1"/>
  <c r="N20" i="4" l="1"/>
  <c r="W20" i="4" s="1"/>
  <c r="W19" i="4"/>
  <c r="O6" i="4"/>
  <c r="O7" i="4" s="1"/>
  <c r="O8" i="4" s="1"/>
  <c r="O9" i="4" s="1"/>
  <c r="O10" i="4" s="1"/>
  <c r="O11" i="4" s="1"/>
  <c r="O12" i="4" s="1"/>
  <c r="O13" i="4" s="1"/>
  <c r="O14" i="4" s="1"/>
  <c r="O15" i="4" s="1"/>
  <c r="O16" i="4" s="1"/>
  <c r="O17" i="4" s="1"/>
  <c r="L24" i="4"/>
  <c r="R6" i="4"/>
  <c r="G29" i="4"/>
  <c r="G32" i="4"/>
  <c r="K24" i="4"/>
  <c r="G30" i="4"/>
  <c r="J9" i="4"/>
  <c r="J24" i="4" s="1"/>
  <c r="N5" i="4"/>
  <c r="S5" i="4"/>
  <c r="F33" i="4"/>
  <c r="G24" i="4"/>
  <c r="L26" i="4" s="1"/>
  <c r="W7" i="4" l="1"/>
  <c r="X5" i="4"/>
  <c r="R7" i="4"/>
  <c r="X6" i="4"/>
  <c r="G33" i="4"/>
  <c r="W6" i="4"/>
  <c r="L25" i="4"/>
  <c r="L30" i="1"/>
  <c r="K30" i="1"/>
  <c r="J30" i="1"/>
  <c r="L29" i="1"/>
  <c r="K29" i="1"/>
  <c r="J29" i="1"/>
  <c r="L28" i="1"/>
  <c r="K28" i="1"/>
  <c r="J28" i="1"/>
  <c r="L27" i="1"/>
  <c r="K27" i="1"/>
  <c r="J27" i="1"/>
  <c r="J26" i="1"/>
  <c r="K26" i="1"/>
  <c r="L26" i="1"/>
  <c r="L25" i="1"/>
  <c r="K25" i="1"/>
  <c r="J25" i="1"/>
  <c r="G24" i="1"/>
  <c r="J24" i="1" s="1"/>
  <c r="G23" i="1"/>
  <c r="J23" i="1" s="1"/>
  <c r="G22" i="1"/>
  <c r="J22" i="1" s="1"/>
  <c r="K24" i="1"/>
  <c r="L24" i="1"/>
  <c r="K23" i="1"/>
  <c r="L23" i="1"/>
  <c r="K22" i="1"/>
  <c r="L22" i="1"/>
  <c r="G21" i="1"/>
  <c r="L21" i="1" s="1"/>
  <c r="G20" i="1"/>
  <c r="K21" i="1"/>
  <c r="J21" i="1"/>
  <c r="L20" i="1"/>
  <c r="K20" i="1"/>
  <c r="J20" i="1"/>
  <c r="W8" i="4" l="1"/>
  <c r="R8" i="4"/>
  <c r="X7" i="4"/>
  <c r="H32" i="1"/>
  <c r="F32" i="1"/>
  <c r="X8" i="4" l="1"/>
  <c r="R9" i="4"/>
  <c r="W9" i="4"/>
  <c r="G15" i="1"/>
  <c r="J15" i="1" s="1"/>
  <c r="K15" i="1"/>
  <c r="L15" i="1"/>
  <c r="G18" i="1"/>
  <c r="J18" i="1" s="1"/>
  <c r="K18" i="1"/>
  <c r="L18" i="1"/>
  <c r="G16" i="1"/>
  <c r="J16" i="1" s="1"/>
  <c r="K16" i="1"/>
  <c r="L16" i="1"/>
  <c r="G19" i="1"/>
  <c r="J19" i="1" s="1"/>
  <c r="K19" i="1"/>
  <c r="L19" i="1"/>
  <c r="G17" i="1"/>
  <c r="J17" i="1" s="1"/>
  <c r="K17" i="1"/>
  <c r="L17" i="1"/>
  <c r="L14" i="1"/>
  <c r="K14" i="1"/>
  <c r="G14" i="1"/>
  <c r="J14" i="1" s="1"/>
  <c r="L13" i="1"/>
  <c r="K13" i="1"/>
  <c r="G13" i="1"/>
  <c r="J13" i="1" s="1"/>
  <c r="F37" i="1"/>
  <c r="F36" i="1"/>
  <c r="F35" i="1"/>
  <c r="L12" i="1"/>
  <c r="K12" i="1"/>
  <c r="J12" i="1"/>
  <c r="N5" i="1"/>
  <c r="N6" i="1" s="1"/>
  <c r="N7" i="1" s="1"/>
  <c r="P5" i="1"/>
  <c r="P6" i="1" s="1"/>
  <c r="L11" i="1"/>
  <c r="K11" i="1"/>
  <c r="L10" i="1"/>
  <c r="K10" i="1"/>
  <c r="T9" i="1"/>
  <c r="G11" i="1"/>
  <c r="J11" i="1" s="1"/>
  <c r="G10" i="1"/>
  <c r="W10" i="4" l="1"/>
  <c r="X9" i="4"/>
  <c r="R10" i="4"/>
  <c r="J10" i="1"/>
  <c r="G37" i="1"/>
  <c r="T10" i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F38" i="1"/>
  <c r="L9" i="1"/>
  <c r="K9" i="1"/>
  <c r="L8" i="1"/>
  <c r="K8" i="1"/>
  <c r="K7" i="1"/>
  <c r="L6" i="1"/>
  <c r="K6" i="1"/>
  <c r="L5" i="1"/>
  <c r="J9" i="1"/>
  <c r="J7" i="1"/>
  <c r="J6" i="1"/>
  <c r="J5" i="1"/>
  <c r="S5" i="1"/>
  <c r="S6" i="1" s="1"/>
  <c r="V4" i="1"/>
  <c r="G8" i="1"/>
  <c r="J8" i="1" s="1"/>
  <c r="G5" i="1"/>
  <c r="G7" i="1"/>
  <c r="G36" i="1" l="1"/>
  <c r="W11" i="4"/>
  <c r="R11" i="4"/>
  <c r="X10" i="4"/>
  <c r="R5" i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G35" i="1"/>
  <c r="G38" i="1" s="1"/>
  <c r="T26" i="1"/>
  <c r="T27" i="1" s="1"/>
  <c r="T28" i="1" s="1"/>
  <c r="T29" i="1" s="1"/>
  <c r="T30" i="1" s="1"/>
  <c r="G32" i="1"/>
  <c r="N8" i="1"/>
  <c r="N9" i="1" s="1"/>
  <c r="N10" i="1" s="1"/>
  <c r="N11" i="1" s="1"/>
  <c r="N12" i="1" s="1"/>
  <c r="O5" i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P7" i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L7" i="1"/>
  <c r="J32" i="1"/>
  <c r="L32" i="1"/>
  <c r="K5" i="1"/>
  <c r="K32" i="1" s="1"/>
  <c r="S7" i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R12" i="4" l="1"/>
  <c r="X11" i="4"/>
  <c r="W12" i="4"/>
  <c r="S26" i="1"/>
  <c r="S27" i="1" s="1"/>
  <c r="S28" i="1" s="1"/>
  <c r="S29" i="1" s="1"/>
  <c r="S30" i="1" s="1"/>
  <c r="P26" i="1"/>
  <c r="P27" i="1" s="1"/>
  <c r="P28" i="1" s="1"/>
  <c r="P29" i="1" s="1"/>
  <c r="P30" i="1" s="1"/>
  <c r="O26" i="1"/>
  <c r="O27" i="1" s="1"/>
  <c r="O28" i="1" s="1"/>
  <c r="O29" i="1" s="1"/>
  <c r="O30" i="1" s="1"/>
  <c r="V12" i="1"/>
  <c r="N13" i="1"/>
  <c r="V11" i="1"/>
  <c r="V10" i="1"/>
  <c r="K33" i="1"/>
  <c r="V6" i="1"/>
  <c r="V5" i="1"/>
  <c r="V7" i="1"/>
  <c r="W16" i="4" l="1"/>
  <c r="W17" i="4"/>
  <c r="R16" i="4"/>
  <c r="X12" i="4"/>
  <c r="N14" i="1"/>
  <c r="V13" i="1"/>
  <c r="V8" i="1"/>
  <c r="W14" i="4" l="1"/>
  <c r="X16" i="4"/>
  <c r="R14" i="4"/>
  <c r="R17" i="4" s="1"/>
  <c r="X17" i="4" s="1"/>
  <c r="V14" i="1"/>
  <c r="N15" i="1"/>
  <c r="V9" i="1"/>
  <c r="R13" i="4" l="1"/>
  <c r="X14" i="4"/>
  <c r="W13" i="4"/>
  <c r="W15" i="4"/>
  <c r="N16" i="1"/>
  <c r="V15" i="1"/>
  <c r="X13" i="4" l="1"/>
  <c r="R15" i="4"/>
  <c r="X15" i="4" s="1"/>
  <c r="V16" i="1"/>
  <c r="N17" i="1"/>
  <c r="V17" i="1" l="1"/>
  <c r="N18" i="1"/>
  <c r="N19" i="1" l="1"/>
  <c r="V18" i="1"/>
  <c r="V19" i="1" l="1"/>
  <c r="N20" i="1"/>
  <c r="N21" i="1" l="1"/>
  <c r="V20" i="1"/>
  <c r="V21" i="1" l="1"/>
  <c r="N22" i="1"/>
  <c r="N23" i="1" l="1"/>
  <c r="V22" i="1"/>
  <c r="N24" i="1" l="1"/>
  <c r="V23" i="1"/>
  <c r="V24" i="1" l="1"/>
  <c r="N25" i="1"/>
  <c r="V25" i="1" l="1"/>
  <c r="N26" i="1"/>
  <c r="V26" i="1" l="1"/>
  <c r="N27" i="1"/>
  <c r="N28" i="1" l="1"/>
  <c r="V27" i="1"/>
  <c r="N29" i="1" l="1"/>
  <c r="V28" i="1"/>
  <c r="N30" i="1" l="1"/>
  <c r="V30" i="1" s="1"/>
  <c r="V29" i="1"/>
</calcChain>
</file>

<file path=xl/sharedStrings.xml><?xml version="1.0" encoding="utf-8"?>
<sst xmlns="http://schemas.openxmlformats.org/spreadsheetml/2006/main" count="289" uniqueCount="117">
  <si>
    <t>Club</t>
  </si>
  <si>
    <t>Volunteer</t>
  </si>
  <si>
    <t>/mile</t>
  </si>
  <si>
    <t>Miles</t>
  </si>
  <si>
    <t>Date of Svc/chk</t>
  </si>
  <si>
    <t>Stu Mitnik</t>
  </si>
  <si>
    <t>Helen Furchini</t>
  </si>
  <si>
    <t>GRC</t>
  </si>
  <si>
    <t>HRSC</t>
  </si>
  <si>
    <t>V-$$</t>
  </si>
  <si>
    <t>P-$$</t>
  </si>
  <si>
    <t>V</t>
  </si>
  <si>
    <t>P</t>
  </si>
  <si>
    <t>(Initial Balances = 0)</t>
  </si>
  <si>
    <t>Vol/
Pmt</t>
  </si>
  <si>
    <t>Lee Rippstein</t>
  </si>
  <si>
    <t>Jan Golba</t>
  </si>
  <si>
    <t>Karen Boeck</t>
  </si>
  <si>
    <t>Club Expenses</t>
  </si>
  <si>
    <t>Client/HRSC chk#</t>
  </si>
  <si>
    <t>Totals</t>
  </si>
  <si>
    <t>Bob Farney</t>
  </si>
  <si>
    <t>Aggie Hudson</t>
  </si>
  <si>
    <t>Club Expense Balances</t>
  </si>
  <si>
    <t>Sum Club Exp Balances</t>
  </si>
  <si>
    <t>HRSC Chk #1061</t>
  </si>
  <si>
    <t>HRSC Chk #1064</t>
  </si>
  <si>
    <t>Stu</t>
  </si>
  <si>
    <t>Farney</t>
  </si>
  <si>
    <t>Bob</t>
  </si>
  <si>
    <t>Rippstein</t>
  </si>
  <si>
    <t>Lee</t>
  </si>
  <si>
    <t>Warren</t>
  </si>
  <si>
    <t>bfarney36@msn.com</t>
  </si>
  <si>
    <t>1702 E. Villa Rita Dr.</t>
  </si>
  <si>
    <t>2832 S George Dr</t>
  </si>
  <si>
    <t>smitnik@cox.net</t>
  </si>
  <si>
    <t>LastName</t>
  </si>
  <si>
    <t>FirstName</t>
  </si>
  <si>
    <t>Street Address</t>
  </si>
  <si>
    <t>City State Zip</t>
  </si>
  <si>
    <t>email address</t>
  </si>
  <si>
    <t>Koepsel</t>
  </si>
  <si>
    <t>total</t>
  </si>
  <si>
    <t>club of volunteer</t>
  </si>
  <si>
    <t>9826 W. Escuda Dr.</t>
  </si>
  <si>
    <t>Peoria, AZ 85382-4139</t>
  </si>
  <si>
    <t>Tempe, AZ 85282</t>
  </si>
  <si>
    <t>Phoenix, AZ 85022-1658</t>
  </si>
  <si>
    <t>rippy60@yahoo.com</t>
  </si>
  <si>
    <t>phone</t>
  </si>
  <si>
    <t>623-566-1572</t>
  </si>
  <si>
    <t>wkjk@msn.com</t>
  </si>
  <si>
    <t>HRSC Chk #1065</t>
  </si>
  <si>
    <t>Kay Nye</t>
  </si>
  <si>
    <t>Isabella Cherry</t>
  </si>
  <si>
    <t>Bhrat Gandhi</t>
  </si>
  <si>
    <t>Cliare Marzouk</t>
  </si>
  <si>
    <t>Roxanne Rapatz</t>
  </si>
  <si>
    <t>Bal Due</t>
  </si>
  <si>
    <t>Annie Balain</t>
  </si>
  <si>
    <t>AAC</t>
  </si>
  <si>
    <t>2018 rate (IRS business mileage) =</t>
  </si>
  <si>
    <t>2019 rate (IRS business mileage) =</t>
  </si>
  <si>
    <t>Dea Kissinger</t>
  </si>
  <si>
    <t>Grace Schnouth</t>
  </si>
  <si>
    <t>Joann Orbin</t>
  </si>
  <si>
    <t>HRSC Chk #1079</t>
  </si>
  <si>
    <t>HRSC Chk #1080</t>
  </si>
  <si>
    <t>from AAC</t>
  </si>
  <si>
    <t>AAC Chk #2202</t>
  </si>
  <si>
    <t>to HRSC</t>
  </si>
  <si>
    <t>from GRC</t>
  </si>
  <si>
    <t>GRC Chk #2544</t>
  </si>
  <si>
    <t>X</t>
  </si>
  <si>
    <t>miles</t>
  </si>
  <si>
    <t>$$</t>
  </si>
  <si>
    <t>FY2019 Volunteer Totals</t>
  </si>
  <si>
    <t>Bing Camacho</t>
  </si>
  <si>
    <t>HRSC Chk # 1084</t>
  </si>
  <si>
    <t>FY2020 Volunteer Totals</t>
  </si>
  <si>
    <t>Mitnik</t>
  </si>
  <si>
    <t>Dan Schott</t>
  </si>
  <si>
    <t>Vera Uyleman</t>
  </si>
  <si>
    <t>Schott</t>
  </si>
  <si>
    <t>Dan</t>
  </si>
  <si>
    <t>Balance Due to Volunteers</t>
  </si>
  <si>
    <t>Total Mileage Expenses</t>
  </si>
  <si>
    <t>4084 E Azalea Dr.</t>
  </si>
  <si>
    <t>Gilbert, Az, 85298</t>
  </si>
  <si>
    <t>djschott2@msn.com</t>
  </si>
  <si>
    <t>Stolz</t>
  </si>
  <si>
    <t>Hoang Snively</t>
  </si>
  <si>
    <t>Isabella D Cherry</t>
  </si>
  <si>
    <t>Lynda McDonald</t>
  </si>
  <si>
    <t>Melba Voigt</t>
  </si>
  <si>
    <t>Sum of Balances</t>
  </si>
  <si>
    <t>V$$</t>
  </si>
  <si>
    <t>P$$</t>
  </si>
  <si>
    <t>Net Currently Owed (V$$ - P$$) (Should = Sum of Bals)</t>
  </si>
  <si>
    <t>Grace Chinouth</t>
  </si>
  <si>
    <t>Claire Marzouk</t>
  </si>
  <si>
    <t>Sheila Chreitenberg</t>
  </si>
  <si>
    <t>John Lacey</t>
  </si>
  <si>
    <t>2020 rate (IRS business mileage) =</t>
  </si>
  <si>
    <t>Clubs</t>
  </si>
  <si>
    <t>Volunteers</t>
  </si>
  <si>
    <t>(should =)</t>
  </si>
  <si>
    <t>Kains</t>
  </si>
  <si>
    <t>Gary</t>
  </si>
  <si>
    <t>pipergary@aol.com</t>
  </si>
  <si>
    <t>480-835-6060</t>
  </si>
  <si>
    <t>H-GRC</t>
  </si>
  <si>
    <t>HRSC Chk #1107</t>
  </si>
  <si>
    <t>HRSC Chk #1108</t>
  </si>
  <si>
    <t>HRSC Chk #1109</t>
  </si>
  <si>
    <t xml:space="preserve">H-GRC Pmt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</si>
</sst>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"/>
    <numFmt numFmtId="165" formatCode="[$-409]d\-mmm\-yyyy;@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90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165" fontId="1" fillId="0" borderId="0" xfId="0" applyNumberFormat="1" applyFont="1"/>
    <xf numFmtId="165" fontId="0" fillId="0" borderId="1" xfId="0" applyNumberFormat="1" applyBorder="1"/>
    <xf numFmtId="165" fontId="0" fillId="0" borderId="1" xfId="0" applyNumberForma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Border="1"/>
    <xf numFmtId="166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Font="1" applyBorder="1"/>
    <xf numFmtId="0" fontId="1" fillId="0" borderId="0" xfId="0" applyFont="1" applyAlignment="1">
      <alignment horizontal="center" wrapText="1"/>
    </xf>
    <xf numFmtId="2" fontId="0" fillId="0" borderId="1" xfId="0" applyNumberFormat="1" applyBorder="1"/>
    <xf numFmtId="2" fontId="0" fillId="0" borderId="0" xfId="0" applyNumberFormat="1"/>
    <xf numFmtId="2" fontId="1" fillId="0" borderId="0" xfId="0" applyNumberFormat="1" applyFont="1"/>
    <xf numFmtId="2" fontId="1" fillId="0" borderId="0" xfId="0" applyNumberFormat="1" applyFont="1" applyAlignment="1">
      <alignment horizontal="right" wrapText="1"/>
    </xf>
    <xf numFmtId="2" fontId="1" fillId="0" borderId="1" xfId="0" applyNumberFormat="1" applyFont="1" applyBorder="1"/>
    <xf numFmtId="0" fontId="0" fillId="0" borderId="1" xfId="0" applyFill="1" applyBorder="1"/>
    <xf numFmtId="166" fontId="0" fillId="0" borderId="0" xfId="0" quotePrefix="1" applyNumberFormat="1"/>
    <xf numFmtId="166" fontId="1" fillId="0" borderId="0" xfId="0" applyNumberFormat="1" applyFont="1" applyAlignment="1">
      <alignment horizontal="right"/>
    </xf>
    <xf numFmtId="166" fontId="1" fillId="0" borderId="1" xfId="0" applyNumberFormat="1" applyFont="1" applyBorder="1" applyAlignment="1">
      <alignment horizontal="right"/>
    </xf>
    <xf numFmtId="166" fontId="0" fillId="0" borderId="0" xfId="0" applyNumberFormat="1"/>
    <xf numFmtId="0" fontId="0" fillId="0" borderId="0" xfId="0" applyFill="1"/>
    <xf numFmtId="2" fontId="1" fillId="0" borderId="0" xfId="0" applyNumberFormat="1" applyFont="1" applyAlignment="1">
      <alignment horizontal="right"/>
    </xf>
    <xf numFmtId="2" fontId="0" fillId="0" borderId="1" xfId="0" applyNumberFormat="1" applyFill="1" applyBorder="1"/>
    <xf numFmtId="2" fontId="0" fillId="0" borderId="0" xfId="0" applyNumberFormat="1" applyFill="1"/>
    <xf numFmtId="0" fontId="0" fillId="0" borderId="1" xfId="0" applyFill="1" applyBorder="1" applyAlignment="1">
      <alignment horizontal="right"/>
    </xf>
    <xf numFmtId="0" fontId="1" fillId="0" borderId="0" xfId="0" applyFont="1" applyAlignment="1">
      <alignment horizontal="right" wrapText="1"/>
    </xf>
    <xf numFmtId="165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2" fillId="0" borderId="0" xfId="1" applyAlignment="1" applyProtection="1"/>
    <xf numFmtId="0" fontId="3" fillId="0" borderId="0" xfId="0" applyFont="1"/>
    <xf numFmtId="1" fontId="0" fillId="0" borderId="1" xfId="0" applyNumberFormat="1" applyBorder="1"/>
    <xf numFmtId="1" fontId="0" fillId="0" borderId="1" xfId="0" applyNumberFormat="1" applyBorder="1" applyAlignment="1">
      <alignment horizontal="right"/>
    </xf>
    <xf numFmtId="1" fontId="0" fillId="0" borderId="1" xfId="0" applyNumberFormat="1" applyFill="1" applyBorder="1"/>
    <xf numFmtId="1" fontId="0" fillId="0" borderId="0" xfId="0" applyNumberFormat="1"/>
    <xf numFmtId="0" fontId="4" fillId="0" borderId="0" xfId="2" applyNumberFormat="1" applyFont="1" applyFill="1" applyAlignment="1">
      <alignment vertical="center" wrapText="1"/>
    </xf>
    <xf numFmtId="0" fontId="5" fillId="0" borderId="0" xfId="0" applyFont="1" applyFill="1"/>
    <xf numFmtId="0" fontId="4" fillId="0" borderId="0" xfId="0" applyFont="1" applyFill="1" applyAlignment="1"/>
    <xf numFmtId="0" fontId="0" fillId="0" borderId="2" xfId="0" applyBorder="1" applyAlignment="1">
      <alignment horizontal="right"/>
    </xf>
    <xf numFmtId="0" fontId="0" fillId="0" borderId="2" xfId="0" applyFill="1" applyBorder="1" applyAlignment="1">
      <alignment horizontal="right"/>
    </xf>
    <xf numFmtId="1" fontId="0" fillId="0" borderId="2" xfId="0" applyNumberFormat="1" applyBorder="1"/>
    <xf numFmtId="166" fontId="0" fillId="0" borderId="2" xfId="0" applyNumberFormat="1" applyBorder="1"/>
    <xf numFmtId="0" fontId="0" fillId="0" borderId="2" xfId="0" applyFill="1" applyBorder="1"/>
    <xf numFmtId="165" fontId="0" fillId="0" borderId="2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2" fontId="0" fillId="0" borderId="2" xfId="0" applyNumberFormat="1" applyFill="1" applyBorder="1"/>
    <xf numFmtId="2" fontId="0" fillId="0" borderId="2" xfId="0" applyNumberFormat="1" applyBorder="1"/>
    <xf numFmtId="165" fontId="0" fillId="0" borderId="3" xfId="0" applyNumberFormat="1" applyBorder="1"/>
    <xf numFmtId="0" fontId="0" fillId="0" borderId="3" xfId="0" applyBorder="1" applyAlignment="1">
      <alignment horizontal="right"/>
    </xf>
    <xf numFmtId="0" fontId="0" fillId="0" borderId="3" xfId="0" applyFill="1" applyBorder="1" applyAlignment="1">
      <alignment horizontal="right"/>
    </xf>
    <xf numFmtId="1" fontId="0" fillId="0" borderId="3" xfId="0" applyNumberFormat="1" applyBorder="1"/>
    <xf numFmtId="2" fontId="0" fillId="0" borderId="3" xfId="0" applyNumberFormat="1" applyBorder="1"/>
    <xf numFmtId="2" fontId="0" fillId="0" borderId="3" xfId="0" applyNumberFormat="1" applyFill="1" applyBorder="1"/>
    <xf numFmtId="2" fontId="0" fillId="0" borderId="4" xfId="0" applyNumberFormat="1" applyBorder="1"/>
    <xf numFmtId="2" fontId="1" fillId="0" borderId="4" xfId="0" applyNumberFormat="1" applyFont="1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1" fontId="0" fillId="0" borderId="5" xfId="0" applyNumberFormat="1" applyBorder="1"/>
    <xf numFmtId="166" fontId="0" fillId="0" borderId="5" xfId="0" applyNumberFormat="1" applyBorder="1"/>
    <xf numFmtId="1" fontId="1" fillId="0" borderId="0" xfId="0" applyNumberFormat="1" applyFont="1" applyAlignment="1">
      <alignment horizontal="right"/>
    </xf>
    <xf numFmtId="166" fontId="1" fillId="0" borderId="0" xfId="0" quotePrefix="1" applyNumberFormat="1" applyFont="1" applyAlignment="1">
      <alignment horizontal="right"/>
    </xf>
    <xf numFmtId="166" fontId="0" fillId="0" borderId="3" xfId="0" applyNumberFormat="1" applyBorder="1"/>
    <xf numFmtId="2" fontId="1" fillId="0" borderId="0" xfId="0" applyNumberFormat="1" applyFont="1" applyAlignment="1">
      <alignment horizontal="left"/>
    </xf>
    <xf numFmtId="0" fontId="6" fillId="0" borderId="0" xfId="0" applyFont="1"/>
    <xf numFmtId="0" fontId="0" fillId="0" borderId="1" xfId="0" applyFont="1" applyBorder="1" applyAlignment="1">
      <alignment horizontal="right"/>
    </xf>
    <xf numFmtId="165" fontId="0" fillId="0" borderId="2" xfId="0" applyNumberFormat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2" fontId="0" fillId="0" borderId="0" xfId="0" applyNumberFormat="1" applyBorder="1"/>
    <xf numFmtId="166" fontId="0" fillId="0" borderId="6" xfId="0" applyNumberFormat="1" applyBorder="1" applyAlignment="1"/>
    <xf numFmtId="2" fontId="0" fillId="0" borderId="0" xfId="0" applyNumberFormat="1" applyAlignment="1">
      <alignment horizontal="right"/>
    </xf>
    <xf numFmtId="16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1" xfId="0" applyNumberFormat="1" applyFont="1" applyBorder="1"/>
    <xf numFmtId="165" fontId="1" fillId="0" borderId="0" xfId="0" applyNumberFormat="1" applyFont="1" applyAlignment="1">
      <alignment horizontal="right"/>
    </xf>
    <xf numFmtId="0" fontId="0" fillId="0" borderId="1" xfId="0" applyFill="1" applyBorder="1" applyAlignment="1">
      <alignment horizontal="center"/>
    </xf>
    <xf numFmtId="166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Hyperlink" xfId="1" builtinId="8"/>
    <cellStyle name="Normal" xfId="0" builtinId="0"/>
    <cellStyle name="Normal 2 3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wkjk@msn.com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mailto:smitnik@cox.net" TargetMode="External"/><Relationship Id="rId1" Type="http://schemas.openxmlformats.org/officeDocument/2006/relationships/hyperlink" Target="mailto:bfarney36@msn.com" TargetMode="External"/><Relationship Id="rId6" Type="http://schemas.openxmlformats.org/officeDocument/2006/relationships/hyperlink" Target="mailto:pipergary@aol.com" TargetMode="External"/><Relationship Id="rId5" Type="http://schemas.openxmlformats.org/officeDocument/2006/relationships/hyperlink" Target="mailto:djschott2@msn.com" TargetMode="External"/><Relationship Id="rId4" Type="http://schemas.openxmlformats.org/officeDocument/2006/relationships/hyperlink" Target="mailto:rippy60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8"/>
  <sheetViews>
    <sheetView workbookViewId="0">
      <pane ySplit="3" topLeftCell="A19" activePane="bottomLeft" state="frozen"/>
      <selection pane="bottomLeft" activeCell="G37" sqref="G37"/>
    </sheetView>
  </sheetViews>
  <sheetFormatPr defaultRowHeight="14.4" x14ac:dyDescent="0.3"/>
  <cols>
    <col min="1" max="1" width="14.88671875" style="3" customWidth="1"/>
    <col min="2" max="2" width="5.109375" style="6" customWidth="1"/>
    <col min="3" max="4" width="17.33203125" customWidth="1"/>
    <col min="5" max="5" width="7.33203125" customWidth="1"/>
    <col min="6" max="6" width="6.6640625" customWidth="1"/>
    <col min="7" max="8" width="7.88671875" style="26" customWidth="1"/>
    <col min="9" max="9" width="1.6640625" customWidth="1"/>
    <col min="10" max="12" width="7.44140625" customWidth="1"/>
    <col min="13" max="13" width="1.33203125" customWidth="1"/>
    <col min="14" max="14" width="7" style="18" customWidth="1"/>
    <col min="15" max="16" width="7" customWidth="1"/>
    <col min="17" max="17" width="1.33203125" customWidth="1"/>
    <col min="18" max="18" width="7.88671875" style="18" customWidth="1"/>
    <col min="19" max="19" width="9.88671875" style="18" customWidth="1"/>
    <col min="20" max="20" width="9.109375" style="18" customWidth="1"/>
    <col min="21" max="21" width="0.6640625" customWidth="1"/>
    <col min="22" max="22" width="12" customWidth="1"/>
  </cols>
  <sheetData>
    <row r="1" spans="1:22" x14ac:dyDescent="0.3">
      <c r="E1" s="1" t="s">
        <v>62</v>
      </c>
      <c r="F1" s="2">
        <v>0.54500000000000004</v>
      </c>
      <c r="G1" s="23" t="s">
        <v>2</v>
      </c>
    </row>
    <row r="2" spans="1:22" x14ac:dyDescent="0.3">
      <c r="E2" s="1" t="s">
        <v>63</v>
      </c>
      <c r="F2" s="2">
        <v>0.57999999999999996</v>
      </c>
      <c r="G2" s="23" t="s">
        <v>2</v>
      </c>
      <c r="H2" s="23"/>
      <c r="J2" s="4" t="s">
        <v>18</v>
      </c>
      <c r="N2" s="19" t="s">
        <v>23</v>
      </c>
      <c r="R2" s="28" t="s">
        <v>59</v>
      </c>
      <c r="S2" s="28" t="s">
        <v>59</v>
      </c>
      <c r="T2" s="28" t="s">
        <v>59</v>
      </c>
    </row>
    <row r="3" spans="1:22" s="4" customFormat="1" ht="30" customHeight="1" x14ac:dyDescent="0.3">
      <c r="A3" s="7" t="s">
        <v>4</v>
      </c>
      <c r="B3" s="16" t="s">
        <v>14</v>
      </c>
      <c r="C3" s="4" t="s">
        <v>1</v>
      </c>
      <c r="D3" s="4" t="s">
        <v>19</v>
      </c>
      <c r="E3" s="4" t="s">
        <v>0</v>
      </c>
      <c r="F3" s="5" t="s">
        <v>3</v>
      </c>
      <c r="G3" s="24" t="s">
        <v>9</v>
      </c>
      <c r="H3" s="24" t="s">
        <v>10</v>
      </c>
      <c r="J3" s="5" t="s">
        <v>8</v>
      </c>
      <c r="K3" s="5" t="s">
        <v>7</v>
      </c>
      <c r="L3" s="5" t="s">
        <v>61</v>
      </c>
      <c r="N3" s="28" t="s">
        <v>8</v>
      </c>
      <c r="O3" s="5" t="s">
        <v>7</v>
      </c>
      <c r="P3" s="5" t="s">
        <v>61</v>
      </c>
      <c r="R3" s="20" t="s">
        <v>5</v>
      </c>
      <c r="S3" s="20" t="s">
        <v>15</v>
      </c>
      <c r="T3" s="20" t="s">
        <v>21</v>
      </c>
      <c r="V3" s="32" t="s">
        <v>24</v>
      </c>
    </row>
    <row r="4" spans="1:22" s="4" customFormat="1" x14ac:dyDescent="0.3">
      <c r="A4" s="8">
        <v>43221</v>
      </c>
      <c r="B4" s="9"/>
      <c r="C4" s="15" t="s">
        <v>13</v>
      </c>
      <c r="D4" s="10"/>
      <c r="E4" s="10"/>
      <c r="F4" s="11"/>
      <c r="G4" s="25"/>
      <c r="H4" s="25"/>
      <c r="J4" s="10"/>
      <c r="K4" s="10"/>
      <c r="L4" s="10"/>
      <c r="N4" s="21">
        <v>0</v>
      </c>
      <c r="O4" s="10">
        <v>0</v>
      </c>
      <c r="P4" s="10">
        <v>0</v>
      </c>
      <c r="R4" s="21">
        <v>0</v>
      </c>
      <c r="S4" s="21">
        <v>0</v>
      </c>
      <c r="T4" s="21"/>
      <c r="V4" s="4">
        <f>SUM(N4:P4)</f>
        <v>0</v>
      </c>
    </row>
    <row r="5" spans="1:22" x14ac:dyDescent="0.3">
      <c r="A5" s="8">
        <v>43259</v>
      </c>
      <c r="B5" s="33" t="s">
        <v>11</v>
      </c>
      <c r="C5" s="12" t="s">
        <v>5</v>
      </c>
      <c r="D5" s="12" t="s">
        <v>6</v>
      </c>
      <c r="E5" s="12" t="s">
        <v>7</v>
      </c>
      <c r="F5" s="38">
        <v>10</v>
      </c>
      <c r="G5" s="13">
        <f>ROUND($F5*$F$1,2)</f>
        <v>5.45</v>
      </c>
      <c r="H5" s="13"/>
      <c r="J5" s="22" t="str">
        <f t="shared" ref="J5:L26" si="0">IF($E5=J$3,$G5," ")</f>
        <v xml:space="preserve"> </v>
      </c>
      <c r="K5" s="22">
        <f t="shared" si="0"/>
        <v>5.45</v>
      </c>
      <c r="L5" s="22" t="str">
        <f t="shared" si="0"/>
        <v xml:space="preserve"> </v>
      </c>
      <c r="N5" s="29">
        <f t="shared" ref="N5" si="1">IF($E5=N$3,N4+$G5,N4)-$H5</f>
        <v>0</v>
      </c>
      <c r="O5" s="22">
        <f>IF($E5=O$3,O4+$G5-$H5,O4)</f>
        <v>5.45</v>
      </c>
      <c r="P5" s="22">
        <f t="shared" ref="P5" si="2">IF($E5=P$3,P4+$G5-$H5,P4)</f>
        <v>0</v>
      </c>
      <c r="R5" s="17">
        <f>IF($C5=R$3,R4+$G5-H5,R4)</f>
        <v>5.45</v>
      </c>
      <c r="S5" s="17">
        <f t="shared" ref="S5:S6" si="3">IF($C5=S$3,S4+$G5-$H5,S4)</f>
        <v>0</v>
      </c>
      <c r="T5" s="17"/>
      <c r="V5" s="4">
        <f t="shared" ref="V5:V9" si="4">SUM(N5:P5)</f>
        <v>5.45</v>
      </c>
    </row>
    <row r="6" spans="1:22" x14ac:dyDescent="0.3">
      <c r="A6" s="8">
        <v>43267</v>
      </c>
      <c r="B6" s="14" t="s">
        <v>12</v>
      </c>
      <c r="C6" s="14" t="s">
        <v>5</v>
      </c>
      <c r="D6" s="14" t="s">
        <v>25</v>
      </c>
      <c r="E6" s="14" t="s">
        <v>8</v>
      </c>
      <c r="F6" s="39"/>
      <c r="G6" s="13"/>
      <c r="H6" s="13">
        <v>5.45</v>
      </c>
      <c r="J6" s="22">
        <f t="shared" si="0"/>
        <v>0</v>
      </c>
      <c r="K6" s="22" t="str">
        <f t="shared" si="0"/>
        <v xml:space="preserve"> </v>
      </c>
      <c r="L6" s="22" t="str">
        <f t="shared" si="0"/>
        <v xml:space="preserve"> </v>
      </c>
      <c r="N6" s="22">
        <f t="shared" ref="N6" si="5">IF($E6=N$3,N5+$G6-$H6,N5)</f>
        <v>-5.45</v>
      </c>
      <c r="O6" s="22">
        <f t="shared" ref="O6" si="6">IF($E6=O$3,O5+$G6-$H6,O5)</f>
        <v>5.45</v>
      </c>
      <c r="P6" s="22">
        <f t="shared" ref="P6" si="7">IF($E6=P$3,P5+$G6-$H6,P5)</f>
        <v>0</v>
      </c>
      <c r="R6" s="17">
        <f>IF($C6=R$3,R5+$G6-$H6,R5)</f>
        <v>0</v>
      </c>
      <c r="S6" s="17">
        <f t="shared" si="3"/>
        <v>0</v>
      </c>
      <c r="T6" s="17"/>
      <c r="V6" s="4">
        <f t="shared" si="4"/>
        <v>0</v>
      </c>
    </row>
    <row r="7" spans="1:22" x14ac:dyDescent="0.3">
      <c r="A7" s="8">
        <v>43269</v>
      </c>
      <c r="B7" s="34" t="s">
        <v>11</v>
      </c>
      <c r="C7" s="22" t="s">
        <v>15</v>
      </c>
      <c r="D7" s="22" t="s">
        <v>16</v>
      </c>
      <c r="E7" s="12" t="s">
        <v>61</v>
      </c>
      <c r="F7" s="38">
        <v>17</v>
      </c>
      <c r="G7" s="13">
        <f>ROUND($F7*$F$1,2)</f>
        <v>9.27</v>
      </c>
      <c r="H7" s="13"/>
      <c r="J7" s="22" t="str">
        <f t="shared" si="0"/>
        <v xml:space="preserve"> </v>
      </c>
      <c r="K7" s="22" t="str">
        <f t="shared" si="0"/>
        <v xml:space="preserve"> </v>
      </c>
      <c r="L7" s="22">
        <f t="shared" si="0"/>
        <v>9.27</v>
      </c>
      <c r="N7" s="22">
        <f t="shared" ref="N7:P7" si="8">IF($E7=N$3,N6+$G7-$H7,N6)</f>
        <v>-5.45</v>
      </c>
      <c r="O7" s="22">
        <f t="shared" si="8"/>
        <v>5.45</v>
      </c>
      <c r="P7" s="22">
        <f t="shared" si="8"/>
        <v>9.27</v>
      </c>
      <c r="R7" s="17">
        <f t="shared" ref="R7:T12" si="9">IF($C7=R$3,R6+$G7-$H7,R6)</f>
        <v>0</v>
      </c>
      <c r="S7" s="17">
        <f>IF($C7=S$3,S6+$G7-$H7,S6)</f>
        <v>9.27</v>
      </c>
      <c r="T7" s="17"/>
      <c r="V7" s="4">
        <f t="shared" si="4"/>
        <v>9.27</v>
      </c>
    </row>
    <row r="8" spans="1:22" x14ac:dyDescent="0.3">
      <c r="A8" s="8">
        <v>43282</v>
      </c>
      <c r="B8" s="34" t="s">
        <v>11</v>
      </c>
      <c r="C8" s="22" t="s">
        <v>15</v>
      </c>
      <c r="D8" s="22" t="s">
        <v>17</v>
      </c>
      <c r="E8" s="12" t="s">
        <v>8</v>
      </c>
      <c r="F8" s="38">
        <v>14</v>
      </c>
      <c r="G8" s="13">
        <f>ROUND($F8*$F$1,2)</f>
        <v>7.63</v>
      </c>
      <c r="H8" s="13"/>
      <c r="J8" s="22">
        <f>IF($E8=J$3,$G8," ")</f>
        <v>7.63</v>
      </c>
      <c r="K8" s="22" t="str">
        <f t="shared" si="0"/>
        <v xml:space="preserve"> </v>
      </c>
      <c r="L8" s="22" t="str">
        <f t="shared" si="0"/>
        <v xml:space="preserve"> </v>
      </c>
      <c r="N8" s="22">
        <f t="shared" ref="N8:P8" si="10">IF($E8=N$3,N7+$G8-$H8,N7)</f>
        <v>2.1799999999999997</v>
      </c>
      <c r="O8" s="22">
        <f t="shared" si="10"/>
        <v>5.45</v>
      </c>
      <c r="P8" s="22">
        <f t="shared" si="10"/>
        <v>9.27</v>
      </c>
      <c r="R8" s="17">
        <f t="shared" si="9"/>
        <v>0</v>
      </c>
      <c r="S8" s="17">
        <f>IF($C8=S$3,S7+$G8-$H8,S7)</f>
        <v>16.899999999999999</v>
      </c>
      <c r="T8" s="17"/>
      <c r="V8" s="4">
        <f t="shared" si="4"/>
        <v>16.899999999999999</v>
      </c>
    </row>
    <row r="9" spans="1:22" x14ac:dyDescent="0.3">
      <c r="A9" s="8">
        <v>43326</v>
      </c>
      <c r="B9" s="14" t="s">
        <v>12</v>
      </c>
      <c r="C9" s="31" t="s">
        <v>15</v>
      </c>
      <c r="D9" s="31" t="s">
        <v>26</v>
      </c>
      <c r="E9" s="14" t="s">
        <v>8</v>
      </c>
      <c r="F9" s="38"/>
      <c r="G9" s="13"/>
      <c r="H9" s="13">
        <v>16.899999999999999</v>
      </c>
      <c r="J9" s="22">
        <f t="shared" ref="J9:L27" si="11">IF($E9=J$3,$G9," ")</f>
        <v>0</v>
      </c>
      <c r="K9" s="22" t="str">
        <f t="shared" si="0"/>
        <v xml:space="preserve"> </v>
      </c>
      <c r="L9" s="22" t="str">
        <f t="shared" si="0"/>
        <v xml:space="preserve"> </v>
      </c>
      <c r="N9" s="22">
        <f t="shared" ref="N9:P9" si="12">IF($E9=N$3,N8+$G9-$H9,N8)</f>
        <v>-14.719999999999999</v>
      </c>
      <c r="O9" s="22">
        <f t="shared" si="12"/>
        <v>5.45</v>
      </c>
      <c r="P9" s="22">
        <f t="shared" si="12"/>
        <v>9.27</v>
      </c>
      <c r="R9" s="17">
        <f t="shared" si="9"/>
        <v>0</v>
      </c>
      <c r="S9" s="17">
        <f>IF($C9=S$3,S8+$G9-$H9,S8)</f>
        <v>0</v>
      </c>
      <c r="T9" s="17">
        <f>IF($C9=T$3,T8+$G9-$H9,T8)</f>
        <v>0</v>
      </c>
      <c r="V9" s="4">
        <f t="shared" si="4"/>
        <v>0</v>
      </c>
    </row>
    <row r="10" spans="1:22" x14ac:dyDescent="0.3">
      <c r="A10" s="8">
        <v>43288</v>
      </c>
      <c r="B10" s="34" t="s">
        <v>11</v>
      </c>
      <c r="C10" s="22" t="s">
        <v>21</v>
      </c>
      <c r="D10" s="35" t="s">
        <v>22</v>
      </c>
      <c r="E10" s="22" t="s">
        <v>8</v>
      </c>
      <c r="F10" s="40">
        <v>16</v>
      </c>
      <c r="G10" s="13">
        <f>ROUND($F10*$F$1,2)</f>
        <v>8.7200000000000006</v>
      </c>
      <c r="H10" s="13"/>
      <c r="J10" s="22">
        <f t="shared" si="11"/>
        <v>8.7200000000000006</v>
      </c>
      <c r="K10" s="22" t="str">
        <f t="shared" si="0"/>
        <v xml:space="preserve"> </v>
      </c>
      <c r="L10" s="22" t="str">
        <f t="shared" si="0"/>
        <v xml:space="preserve"> </v>
      </c>
      <c r="N10" s="22">
        <f t="shared" ref="N10:P10" si="13">IF($E10=N$3,N9+$G10-$H10,N9)</f>
        <v>-5.9999999999999982</v>
      </c>
      <c r="O10" s="22">
        <f t="shared" si="13"/>
        <v>5.45</v>
      </c>
      <c r="P10" s="22">
        <f t="shared" si="13"/>
        <v>9.27</v>
      </c>
      <c r="R10" s="17">
        <f t="shared" si="9"/>
        <v>0</v>
      </c>
      <c r="S10" s="17">
        <f t="shared" si="9"/>
        <v>0</v>
      </c>
      <c r="T10" s="17">
        <f t="shared" si="9"/>
        <v>8.7200000000000006</v>
      </c>
      <c r="V10" s="4">
        <f t="shared" ref="V10:V11" si="14">SUM(N10:P10)</f>
        <v>8.7200000000000024</v>
      </c>
    </row>
    <row r="11" spans="1:22" x14ac:dyDescent="0.3">
      <c r="A11" s="8">
        <v>43300</v>
      </c>
      <c r="B11" s="34" t="s">
        <v>11</v>
      </c>
      <c r="C11" s="22" t="s">
        <v>21</v>
      </c>
      <c r="D11" s="35" t="s">
        <v>22</v>
      </c>
      <c r="E11" s="22" t="s">
        <v>8</v>
      </c>
      <c r="F11" s="40">
        <v>32</v>
      </c>
      <c r="G11" s="13">
        <f>ROUND($F11*$F$1,2)</f>
        <v>17.440000000000001</v>
      </c>
      <c r="H11" s="13"/>
      <c r="J11" s="22">
        <f t="shared" si="11"/>
        <v>17.440000000000001</v>
      </c>
      <c r="K11" s="22" t="str">
        <f t="shared" si="0"/>
        <v xml:space="preserve"> </v>
      </c>
      <c r="L11" s="22" t="str">
        <f t="shared" si="0"/>
        <v xml:space="preserve"> </v>
      </c>
      <c r="N11" s="22">
        <f t="shared" ref="N11:P12" si="15">IF($E11=N$3,N10+$G11-$H11,N10)</f>
        <v>11.440000000000003</v>
      </c>
      <c r="O11" s="22">
        <f t="shared" si="15"/>
        <v>5.45</v>
      </c>
      <c r="P11" s="22">
        <f t="shared" si="15"/>
        <v>9.27</v>
      </c>
      <c r="R11" s="17">
        <f t="shared" si="9"/>
        <v>0</v>
      </c>
      <c r="S11" s="17">
        <f t="shared" si="9"/>
        <v>0</v>
      </c>
      <c r="T11" s="17">
        <f t="shared" si="9"/>
        <v>26.160000000000004</v>
      </c>
      <c r="V11" s="4">
        <f t="shared" si="14"/>
        <v>26.160000000000004</v>
      </c>
    </row>
    <row r="12" spans="1:22" x14ac:dyDescent="0.3">
      <c r="A12" s="8">
        <v>43339</v>
      </c>
      <c r="B12" s="14" t="s">
        <v>12</v>
      </c>
      <c r="C12" s="31" t="s">
        <v>21</v>
      </c>
      <c r="D12" s="31" t="s">
        <v>53</v>
      </c>
      <c r="E12" s="14" t="s">
        <v>8</v>
      </c>
      <c r="F12" s="38"/>
      <c r="G12" s="13"/>
      <c r="H12" s="13">
        <v>26.16</v>
      </c>
      <c r="J12" s="22">
        <f t="shared" si="11"/>
        <v>0</v>
      </c>
      <c r="K12" s="22" t="str">
        <f t="shared" si="0"/>
        <v xml:space="preserve"> </v>
      </c>
      <c r="L12" s="22" t="str">
        <f t="shared" si="0"/>
        <v xml:space="preserve"> </v>
      </c>
      <c r="N12" s="22">
        <f t="shared" si="15"/>
        <v>-14.719999999999997</v>
      </c>
      <c r="O12" s="22">
        <f t="shared" si="15"/>
        <v>5.45</v>
      </c>
      <c r="P12" s="22">
        <f t="shared" si="15"/>
        <v>9.27</v>
      </c>
      <c r="R12" s="17">
        <f t="shared" si="9"/>
        <v>0</v>
      </c>
      <c r="S12" s="17">
        <f t="shared" si="9"/>
        <v>0</v>
      </c>
      <c r="T12" s="17">
        <f t="shared" si="9"/>
        <v>3.5527136788005009E-15</v>
      </c>
      <c r="V12" s="4">
        <f t="shared" ref="V12:V14" si="16">SUM(N12:P12)</f>
        <v>0</v>
      </c>
    </row>
    <row r="13" spans="1:22" x14ac:dyDescent="0.3">
      <c r="A13" s="8">
        <v>43375</v>
      </c>
      <c r="B13" s="34" t="s">
        <v>11</v>
      </c>
      <c r="C13" s="22" t="s">
        <v>15</v>
      </c>
      <c r="D13" s="35" t="s">
        <v>54</v>
      </c>
      <c r="E13" s="34" t="s">
        <v>8</v>
      </c>
      <c r="F13" s="38">
        <v>12</v>
      </c>
      <c r="G13" s="13">
        <f t="shared" ref="G13:G19" si="17">ROUND($F13*$F$1,2)</f>
        <v>6.54</v>
      </c>
      <c r="H13" s="13"/>
      <c r="J13" s="22">
        <f t="shared" si="11"/>
        <v>6.54</v>
      </c>
      <c r="K13" s="22" t="str">
        <f t="shared" si="0"/>
        <v xml:space="preserve"> </v>
      </c>
      <c r="L13" s="22" t="str">
        <f t="shared" si="0"/>
        <v xml:space="preserve"> </v>
      </c>
      <c r="N13" s="22">
        <f t="shared" ref="N13:P13" si="18">IF($E13=N$3,N12+$G13-$H13,N12)</f>
        <v>-8.1799999999999962</v>
      </c>
      <c r="O13" s="22">
        <f t="shared" si="18"/>
        <v>5.45</v>
      </c>
      <c r="P13" s="22">
        <f t="shared" si="18"/>
        <v>9.27</v>
      </c>
      <c r="R13" s="17">
        <f t="shared" ref="R13:T13" si="19">IF($C13=R$3,R12+$G13-$H13,R12)</f>
        <v>0</v>
      </c>
      <c r="S13" s="17">
        <f t="shared" si="19"/>
        <v>6.54</v>
      </c>
      <c r="T13" s="17">
        <f t="shared" si="19"/>
        <v>3.5527136788005009E-15</v>
      </c>
      <c r="V13" s="4">
        <f t="shared" si="16"/>
        <v>6.5400000000000036</v>
      </c>
    </row>
    <row r="14" spans="1:22" x14ac:dyDescent="0.3">
      <c r="A14" s="8">
        <v>43392</v>
      </c>
      <c r="B14" s="34" t="s">
        <v>11</v>
      </c>
      <c r="C14" s="22" t="s">
        <v>15</v>
      </c>
      <c r="D14" s="35" t="s">
        <v>54</v>
      </c>
      <c r="E14" s="34" t="s">
        <v>8</v>
      </c>
      <c r="F14" s="38">
        <v>6</v>
      </c>
      <c r="G14" s="13">
        <f t="shared" si="17"/>
        <v>3.27</v>
      </c>
      <c r="H14" s="13"/>
      <c r="J14" s="22">
        <f t="shared" si="11"/>
        <v>3.27</v>
      </c>
      <c r="K14" s="22" t="str">
        <f t="shared" si="0"/>
        <v xml:space="preserve"> </v>
      </c>
      <c r="L14" s="22" t="str">
        <f t="shared" si="0"/>
        <v xml:space="preserve"> </v>
      </c>
      <c r="N14" s="22">
        <f t="shared" ref="N14:P14" si="20">IF($E14=N$3,N13+$G14-$H14,N13)</f>
        <v>-4.9099999999999966</v>
      </c>
      <c r="O14" s="22">
        <f t="shared" si="20"/>
        <v>5.45</v>
      </c>
      <c r="P14" s="22">
        <f t="shared" si="20"/>
        <v>9.27</v>
      </c>
      <c r="R14" s="17">
        <f t="shared" ref="R14:T14" si="21">IF($C14=R$3,R13+$G14-$H14,R13)</f>
        <v>0</v>
      </c>
      <c r="S14" s="17">
        <f t="shared" si="21"/>
        <v>9.81</v>
      </c>
      <c r="T14" s="17">
        <f t="shared" si="21"/>
        <v>3.5527136788005009E-15</v>
      </c>
      <c r="V14" s="4">
        <f t="shared" si="16"/>
        <v>9.8100000000000023</v>
      </c>
    </row>
    <row r="15" spans="1:22" x14ac:dyDescent="0.3">
      <c r="A15" s="8">
        <v>43398</v>
      </c>
      <c r="B15" s="34" t="s">
        <v>11</v>
      </c>
      <c r="C15" s="22" t="s">
        <v>15</v>
      </c>
      <c r="D15" s="35" t="s">
        <v>58</v>
      </c>
      <c r="E15" s="34" t="s">
        <v>8</v>
      </c>
      <c r="F15" s="38">
        <v>25</v>
      </c>
      <c r="G15" s="13">
        <f t="shared" si="17"/>
        <v>13.63</v>
      </c>
      <c r="H15" s="13"/>
      <c r="J15" s="22">
        <f t="shared" si="11"/>
        <v>13.63</v>
      </c>
      <c r="K15" s="22" t="str">
        <f t="shared" si="0"/>
        <v xml:space="preserve"> </v>
      </c>
      <c r="L15" s="22" t="str">
        <f t="shared" si="0"/>
        <v xml:space="preserve"> </v>
      </c>
      <c r="N15" s="22">
        <f t="shared" ref="N15:P15" si="22">IF($E15=N$3,N14+$G15-$H15,N14)</f>
        <v>8.7200000000000042</v>
      </c>
      <c r="O15" s="22">
        <f t="shared" si="22"/>
        <v>5.45</v>
      </c>
      <c r="P15" s="22">
        <f t="shared" si="22"/>
        <v>9.27</v>
      </c>
      <c r="R15" s="17">
        <f t="shared" ref="R15:T15" si="23">IF($C15=R$3,R14+$G15-$H15,R14)</f>
        <v>0</v>
      </c>
      <c r="S15" s="17">
        <f t="shared" si="23"/>
        <v>23.44</v>
      </c>
      <c r="T15" s="17">
        <f t="shared" si="23"/>
        <v>3.5527136788005009E-15</v>
      </c>
      <c r="V15" s="4">
        <f t="shared" ref="V15:V18" si="24">SUM(N15:P15)</f>
        <v>23.440000000000005</v>
      </c>
    </row>
    <row r="16" spans="1:22" x14ac:dyDescent="0.3">
      <c r="A16" s="8">
        <v>43403</v>
      </c>
      <c r="B16" s="34" t="s">
        <v>11</v>
      </c>
      <c r="C16" s="22" t="s">
        <v>21</v>
      </c>
      <c r="D16" s="35" t="s">
        <v>16</v>
      </c>
      <c r="E16" s="34" t="s">
        <v>8</v>
      </c>
      <c r="F16" s="38">
        <v>32</v>
      </c>
      <c r="G16" s="13">
        <f t="shared" si="17"/>
        <v>17.440000000000001</v>
      </c>
      <c r="H16" s="13"/>
      <c r="J16" s="22">
        <f t="shared" si="11"/>
        <v>17.440000000000001</v>
      </c>
      <c r="K16" s="22" t="str">
        <f t="shared" si="0"/>
        <v xml:space="preserve"> </v>
      </c>
      <c r="L16" s="22" t="str">
        <f t="shared" si="0"/>
        <v xml:space="preserve"> </v>
      </c>
      <c r="N16" s="22">
        <f t="shared" ref="N16:P16" si="25">IF($E16=N$3,N15+$G16-$H16,N15)</f>
        <v>26.160000000000004</v>
      </c>
      <c r="O16" s="22">
        <f t="shared" si="25"/>
        <v>5.45</v>
      </c>
      <c r="P16" s="22">
        <f t="shared" si="25"/>
        <v>9.27</v>
      </c>
      <c r="R16" s="17">
        <f t="shared" ref="R16:T16" si="26">IF($C16=R$3,R15+$G16-$H16,R15)</f>
        <v>0</v>
      </c>
      <c r="S16" s="17">
        <f t="shared" si="26"/>
        <v>23.44</v>
      </c>
      <c r="T16" s="17">
        <f t="shared" si="26"/>
        <v>17.440000000000005</v>
      </c>
      <c r="V16" s="4">
        <f t="shared" si="24"/>
        <v>40.880000000000003</v>
      </c>
    </row>
    <row r="17" spans="1:22" x14ac:dyDescent="0.3">
      <c r="A17" s="8">
        <v>43418</v>
      </c>
      <c r="B17" s="34" t="s">
        <v>11</v>
      </c>
      <c r="C17" s="22" t="s">
        <v>21</v>
      </c>
      <c r="D17" s="35" t="s">
        <v>55</v>
      </c>
      <c r="E17" s="34" t="s">
        <v>8</v>
      </c>
      <c r="F17" s="38">
        <v>33</v>
      </c>
      <c r="G17" s="13">
        <f t="shared" si="17"/>
        <v>17.989999999999998</v>
      </c>
      <c r="H17" s="13"/>
      <c r="J17" s="22">
        <f t="shared" si="11"/>
        <v>17.989999999999998</v>
      </c>
      <c r="K17" s="22" t="str">
        <f t="shared" si="0"/>
        <v xml:space="preserve"> </v>
      </c>
      <c r="L17" s="22" t="str">
        <f t="shared" si="0"/>
        <v xml:space="preserve"> </v>
      </c>
      <c r="N17" s="22">
        <f t="shared" ref="N17:P17" si="27">IF($E17=N$3,N16+$G17-$H17,N16)</f>
        <v>44.150000000000006</v>
      </c>
      <c r="O17" s="22">
        <f t="shared" si="27"/>
        <v>5.45</v>
      </c>
      <c r="P17" s="22">
        <f t="shared" si="27"/>
        <v>9.27</v>
      </c>
      <c r="R17" s="17">
        <f t="shared" ref="R17:T17" si="28">IF($C17=R$3,R16+$G17-$H17,R16)</f>
        <v>0</v>
      </c>
      <c r="S17" s="17">
        <f t="shared" si="28"/>
        <v>23.44</v>
      </c>
      <c r="T17" s="17">
        <f t="shared" si="28"/>
        <v>35.430000000000007</v>
      </c>
      <c r="V17" s="4">
        <f t="shared" si="24"/>
        <v>58.870000000000005</v>
      </c>
    </row>
    <row r="18" spans="1:22" x14ac:dyDescent="0.3">
      <c r="A18" s="8">
        <v>43431</v>
      </c>
      <c r="B18" s="34" t="s">
        <v>11</v>
      </c>
      <c r="C18" s="22" t="s">
        <v>21</v>
      </c>
      <c r="D18" s="35" t="s">
        <v>57</v>
      </c>
      <c r="E18" s="34" t="s">
        <v>8</v>
      </c>
      <c r="F18" s="38">
        <v>17</v>
      </c>
      <c r="G18" s="13">
        <f t="shared" si="17"/>
        <v>9.27</v>
      </c>
      <c r="H18" s="13"/>
      <c r="J18" s="22">
        <f t="shared" si="11"/>
        <v>9.27</v>
      </c>
      <c r="K18" s="22" t="str">
        <f t="shared" si="0"/>
        <v xml:space="preserve"> </v>
      </c>
      <c r="L18" s="22" t="str">
        <f t="shared" si="0"/>
        <v xml:space="preserve"> </v>
      </c>
      <c r="N18" s="22">
        <f t="shared" ref="N18:P18" si="29">IF($E18=N$3,N17+$G18-$H18,N17)</f>
        <v>53.42</v>
      </c>
      <c r="O18" s="22">
        <f t="shared" si="29"/>
        <v>5.45</v>
      </c>
      <c r="P18" s="22">
        <f t="shared" si="29"/>
        <v>9.27</v>
      </c>
      <c r="R18" s="17">
        <f t="shared" ref="R18:T18" si="30">IF($C18=R$3,R17+$G18-$H18,R17)</f>
        <v>0</v>
      </c>
      <c r="S18" s="17">
        <f t="shared" si="30"/>
        <v>23.44</v>
      </c>
      <c r="T18" s="17">
        <f t="shared" si="30"/>
        <v>44.7</v>
      </c>
      <c r="V18" s="4">
        <f t="shared" si="24"/>
        <v>68.14</v>
      </c>
    </row>
    <row r="19" spans="1:22" x14ac:dyDescent="0.3">
      <c r="A19" s="8">
        <v>43434</v>
      </c>
      <c r="B19" s="34" t="s">
        <v>11</v>
      </c>
      <c r="C19" s="22" t="s">
        <v>21</v>
      </c>
      <c r="D19" s="35" t="s">
        <v>56</v>
      </c>
      <c r="E19" s="34" t="s">
        <v>8</v>
      </c>
      <c r="F19" s="38">
        <v>30</v>
      </c>
      <c r="G19" s="13">
        <f t="shared" si="17"/>
        <v>16.350000000000001</v>
      </c>
      <c r="H19" s="13"/>
      <c r="J19" s="22">
        <f t="shared" si="11"/>
        <v>16.350000000000001</v>
      </c>
      <c r="K19" s="22" t="str">
        <f t="shared" si="0"/>
        <v xml:space="preserve"> </v>
      </c>
      <c r="L19" s="22" t="str">
        <f t="shared" si="0"/>
        <v xml:space="preserve"> </v>
      </c>
      <c r="N19" s="22">
        <f t="shared" ref="N19:P21" si="31">IF($E19=N$3,N18+$G19-$H19,N18)</f>
        <v>69.77000000000001</v>
      </c>
      <c r="O19" s="22">
        <f t="shared" si="31"/>
        <v>5.45</v>
      </c>
      <c r="P19" s="22">
        <f t="shared" si="31"/>
        <v>9.27</v>
      </c>
      <c r="R19" s="17">
        <f t="shared" ref="R19:T21" si="32">IF($C19=R$3,R18+$G19-$H19,R18)</f>
        <v>0</v>
      </c>
      <c r="S19" s="17">
        <f t="shared" si="32"/>
        <v>23.44</v>
      </c>
      <c r="T19" s="17">
        <f t="shared" si="32"/>
        <v>61.050000000000004</v>
      </c>
      <c r="V19" s="4">
        <f>SUM(N19:P19)</f>
        <v>84.490000000000009</v>
      </c>
    </row>
    <row r="20" spans="1:22" x14ac:dyDescent="0.3">
      <c r="A20" s="8">
        <v>43451</v>
      </c>
      <c r="B20" s="34" t="s">
        <v>11</v>
      </c>
      <c r="C20" s="22" t="s">
        <v>15</v>
      </c>
      <c r="D20" s="35" t="s">
        <v>60</v>
      </c>
      <c r="E20" s="34" t="s">
        <v>8</v>
      </c>
      <c r="F20" s="38">
        <v>6</v>
      </c>
      <c r="G20" s="13">
        <f t="shared" ref="G20:G21" si="33">ROUND($F20*$F$1,2)</f>
        <v>3.27</v>
      </c>
      <c r="H20" s="13"/>
      <c r="J20" s="22">
        <f t="shared" si="11"/>
        <v>3.27</v>
      </c>
      <c r="K20" s="22" t="str">
        <f t="shared" si="0"/>
        <v xml:space="preserve"> </v>
      </c>
      <c r="L20" s="22" t="str">
        <f t="shared" si="0"/>
        <v xml:space="preserve"> </v>
      </c>
      <c r="N20" s="22">
        <f t="shared" si="31"/>
        <v>73.040000000000006</v>
      </c>
      <c r="O20" s="22">
        <f t="shared" si="31"/>
        <v>5.45</v>
      </c>
      <c r="P20" s="22">
        <f t="shared" si="31"/>
        <v>9.27</v>
      </c>
      <c r="R20" s="17">
        <f t="shared" si="32"/>
        <v>0</v>
      </c>
      <c r="S20" s="17">
        <f t="shared" si="32"/>
        <v>26.71</v>
      </c>
      <c r="T20" s="17">
        <f t="shared" si="32"/>
        <v>61.050000000000004</v>
      </c>
      <c r="V20" s="4">
        <f>SUM(N20:P20)</f>
        <v>87.76</v>
      </c>
    </row>
    <row r="21" spans="1:22" x14ac:dyDescent="0.3">
      <c r="A21" s="8">
        <v>43451</v>
      </c>
      <c r="B21" s="34" t="s">
        <v>11</v>
      </c>
      <c r="C21" s="22" t="s">
        <v>15</v>
      </c>
      <c r="D21" s="35" t="s">
        <v>60</v>
      </c>
      <c r="E21" s="34" t="s">
        <v>61</v>
      </c>
      <c r="F21" s="38">
        <v>6</v>
      </c>
      <c r="G21" s="13">
        <f t="shared" si="33"/>
        <v>3.27</v>
      </c>
      <c r="H21" s="13"/>
      <c r="J21" s="22" t="str">
        <f t="shared" si="11"/>
        <v xml:space="preserve"> </v>
      </c>
      <c r="K21" s="22" t="str">
        <f t="shared" si="0"/>
        <v xml:space="preserve"> </v>
      </c>
      <c r="L21" s="22">
        <f t="shared" si="0"/>
        <v>3.27</v>
      </c>
      <c r="N21" s="22">
        <f t="shared" si="31"/>
        <v>73.040000000000006</v>
      </c>
      <c r="O21" s="22">
        <f t="shared" si="31"/>
        <v>5.45</v>
      </c>
      <c r="P21" s="22">
        <f t="shared" si="31"/>
        <v>12.54</v>
      </c>
      <c r="R21" s="17">
        <f t="shared" si="32"/>
        <v>0</v>
      </c>
      <c r="S21" s="17">
        <f t="shared" si="32"/>
        <v>29.98</v>
      </c>
      <c r="T21" s="17">
        <f t="shared" si="32"/>
        <v>61.050000000000004</v>
      </c>
      <c r="V21" s="4">
        <f>SUM(N21:P21)</f>
        <v>91.03</v>
      </c>
    </row>
    <row r="22" spans="1:22" x14ac:dyDescent="0.3">
      <c r="A22" s="8">
        <v>43542</v>
      </c>
      <c r="B22" s="34" t="s">
        <v>11</v>
      </c>
      <c r="C22" s="22" t="s">
        <v>21</v>
      </c>
      <c r="D22" s="35" t="s">
        <v>64</v>
      </c>
      <c r="E22" s="34" t="s">
        <v>8</v>
      </c>
      <c r="F22" s="38">
        <v>21</v>
      </c>
      <c r="G22" s="13">
        <f>ROUND($F22*$F$2,2)</f>
        <v>12.18</v>
      </c>
      <c r="H22" s="13"/>
      <c r="J22" s="22">
        <f t="shared" si="11"/>
        <v>12.18</v>
      </c>
      <c r="K22" s="22" t="str">
        <f t="shared" si="0"/>
        <v xml:space="preserve"> </v>
      </c>
      <c r="L22" s="22" t="str">
        <f t="shared" si="0"/>
        <v xml:space="preserve"> </v>
      </c>
      <c r="N22" s="22">
        <f t="shared" ref="N22:P22" si="34">IF($E22=N$3,N21+$G22-$H22,N21)</f>
        <v>85.22</v>
      </c>
      <c r="O22" s="22">
        <f t="shared" si="34"/>
        <v>5.45</v>
      </c>
      <c r="P22" s="22">
        <f t="shared" si="34"/>
        <v>12.54</v>
      </c>
      <c r="R22" s="17">
        <f t="shared" ref="R22:T22" si="35">IF($C22=R$3,R21+$G22-$H22,R21)</f>
        <v>0</v>
      </c>
      <c r="S22" s="17">
        <f t="shared" si="35"/>
        <v>29.98</v>
      </c>
      <c r="T22" s="17">
        <f t="shared" si="35"/>
        <v>73.23</v>
      </c>
      <c r="V22" s="4">
        <f t="shared" ref="V22:V24" si="36">SUM(N22:P22)</f>
        <v>103.21000000000001</v>
      </c>
    </row>
    <row r="23" spans="1:22" x14ac:dyDescent="0.3">
      <c r="A23" s="8">
        <v>43549</v>
      </c>
      <c r="B23" s="34" t="s">
        <v>11</v>
      </c>
      <c r="C23" s="22" t="s">
        <v>21</v>
      </c>
      <c r="D23" s="35" t="s">
        <v>65</v>
      </c>
      <c r="E23" s="34" t="s">
        <v>8</v>
      </c>
      <c r="F23" s="38">
        <v>10</v>
      </c>
      <c r="G23" s="13">
        <f t="shared" ref="G23:G24" si="37">ROUND($F23*$F$2,2)</f>
        <v>5.8</v>
      </c>
      <c r="H23" s="13"/>
      <c r="J23" s="22">
        <f t="shared" si="11"/>
        <v>5.8</v>
      </c>
      <c r="K23" s="22" t="str">
        <f t="shared" si="0"/>
        <v xml:space="preserve"> </v>
      </c>
      <c r="L23" s="22" t="str">
        <f t="shared" si="0"/>
        <v xml:space="preserve"> </v>
      </c>
      <c r="N23" s="22">
        <f t="shared" ref="N23:P23" si="38">IF($E23=N$3,N22+$G23-$H23,N22)</f>
        <v>91.02</v>
      </c>
      <c r="O23" s="22">
        <f t="shared" si="38"/>
        <v>5.45</v>
      </c>
      <c r="P23" s="22">
        <f t="shared" si="38"/>
        <v>12.54</v>
      </c>
      <c r="R23" s="17">
        <f t="shared" ref="R23:T23" si="39">IF($C23=R$3,R22+$G23-$H23,R22)</f>
        <v>0</v>
      </c>
      <c r="S23" s="17">
        <f t="shared" si="39"/>
        <v>29.98</v>
      </c>
      <c r="T23" s="17">
        <f t="shared" si="39"/>
        <v>79.03</v>
      </c>
      <c r="V23" s="4">
        <f t="shared" si="36"/>
        <v>109.00999999999999</v>
      </c>
    </row>
    <row r="24" spans="1:22" x14ac:dyDescent="0.3">
      <c r="A24" s="8">
        <v>43547</v>
      </c>
      <c r="B24" s="34" t="s">
        <v>11</v>
      </c>
      <c r="C24" s="22" t="s">
        <v>21</v>
      </c>
      <c r="D24" s="35" t="s">
        <v>66</v>
      </c>
      <c r="E24" s="34" t="s">
        <v>8</v>
      </c>
      <c r="F24" s="38">
        <v>12</v>
      </c>
      <c r="G24" s="13">
        <f t="shared" si="37"/>
        <v>6.96</v>
      </c>
      <c r="H24" s="13"/>
      <c r="J24" s="22">
        <f t="shared" si="11"/>
        <v>6.96</v>
      </c>
      <c r="K24" s="22" t="str">
        <f t="shared" si="0"/>
        <v xml:space="preserve"> </v>
      </c>
      <c r="L24" s="22" t="str">
        <f t="shared" si="0"/>
        <v xml:space="preserve"> </v>
      </c>
      <c r="N24" s="22">
        <f t="shared" ref="N24:P25" si="40">IF($E24=N$3,N23+$G24-$H24,N23)</f>
        <v>97.97999999999999</v>
      </c>
      <c r="O24" s="22">
        <f t="shared" si="40"/>
        <v>5.45</v>
      </c>
      <c r="P24" s="22">
        <f t="shared" si="40"/>
        <v>12.54</v>
      </c>
      <c r="R24" s="17">
        <f t="shared" ref="R24:T25" si="41">IF($C24=R$3,R23+$G24-$H24,R23)</f>
        <v>0</v>
      </c>
      <c r="S24" s="17">
        <f t="shared" si="41"/>
        <v>29.98</v>
      </c>
      <c r="T24" s="17">
        <f t="shared" si="41"/>
        <v>85.99</v>
      </c>
      <c r="V24" s="4">
        <f t="shared" si="36"/>
        <v>115.97</v>
      </c>
    </row>
    <row r="25" spans="1:22" x14ac:dyDescent="0.3">
      <c r="A25" s="50">
        <v>43577</v>
      </c>
      <c r="B25" s="45" t="s">
        <v>12</v>
      </c>
      <c r="C25" s="46" t="s">
        <v>21</v>
      </c>
      <c r="D25" s="46" t="s">
        <v>67</v>
      </c>
      <c r="E25" s="45" t="s">
        <v>8</v>
      </c>
      <c r="F25" s="47"/>
      <c r="G25" s="48"/>
      <c r="H25" s="48">
        <v>85.99</v>
      </c>
      <c r="J25" s="49">
        <f t="shared" si="11"/>
        <v>0</v>
      </c>
      <c r="K25" s="49" t="str">
        <f t="shared" si="0"/>
        <v xml:space="preserve"> </v>
      </c>
      <c r="L25" s="49" t="str">
        <f t="shared" si="0"/>
        <v xml:space="preserve"> </v>
      </c>
      <c r="N25" s="22">
        <f t="shared" si="40"/>
        <v>11.989999999999995</v>
      </c>
      <c r="O25" s="22">
        <f t="shared" si="40"/>
        <v>5.45</v>
      </c>
      <c r="P25" s="22">
        <f t="shared" si="40"/>
        <v>12.54</v>
      </c>
      <c r="R25" s="17">
        <f t="shared" si="41"/>
        <v>0</v>
      </c>
      <c r="S25" s="17">
        <f t="shared" si="41"/>
        <v>29.98</v>
      </c>
      <c r="T25" s="17">
        <f t="shared" si="41"/>
        <v>0</v>
      </c>
      <c r="V25" s="4">
        <f t="shared" ref="V25" si="42">SUM(N25:P25)</f>
        <v>29.979999999999993</v>
      </c>
    </row>
    <row r="26" spans="1:22" x14ac:dyDescent="0.3">
      <c r="A26" s="51">
        <v>43577</v>
      </c>
      <c r="B26" s="14" t="s">
        <v>12</v>
      </c>
      <c r="C26" s="31" t="s">
        <v>15</v>
      </c>
      <c r="D26" s="31" t="s">
        <v>68</v>
      </c>
      <c r="E26" s="14" t="s">
        <v>8</v>
      </c>
      <c r="F26" s="38"/>
      <c r="G26" s="13"/>
      <c r="H26" s="13">
        <v>29.98</v>
      </c>
      <c r="I26" s="12"/>
      <c r="J26" s="22">
        <f t="shared" si="11"/>
        <v>0</v>
      </c>
      <c r="K26" s="22" t="str">
        <f t="shared" si="0"/>
        <v xml:space="preserve"> </v>
      </c>
      <c r="L26" s="22" t="str">
        <f t="shared" si="0"/>
        <v xml:space="preserve"> </v>
      </c>
      <c r="N26" s="22">
        <f>IF($E26=N$3,N25+$G26-$H26,N25)</f>
        <v>-17.990000000000006</v>
      </c>
      <c r="O26" s="22">
        <f>IF($E26=O$3,O25+$G26-$H26,O25)</f>
        <v>5.45</v>
      </c>
      <c r="P26" s="22">
        <f>IF($E26=P$3,P25+$G26-$H26,P25)</f>
        <v>12.54</v>
      </c>
      <c r="R26" s="17">
        <f>IF($C26=R$3,R25+$G26-$H26,R25)</f>
        <v>0</v>
      </c>
      <c r="S26" s="17">
        <f>IF($C26=S$3,S25+$G26-$H26,S25)</f>
        <v>0</v>
      </c>
      <c r="T26" s="17">
        <f>IF($C26=T$3,T25+$G26-$H26,T25)</f>
        <v>0</v>
      </c>
      <c r="V26" s="4">
        <f t="shared" ref="V26" si="43">SUM(N26:P26)</f>
        <v>0</v>
      </c>
    </row>
    <row r="27" spans="1:22" x14ac:dyDescent="0.3">
      <c r="A27" s="8">
        <v>43582</v>
      </c>
      <c r="B27" s="63" t="s">
        <v>74</v>
      </c>
      <c r="C27" s="31" t="s">
        <v>69</v>
      </c>
      <c r="D27" s="31" t="s">
        <v>70</v>
      </c>
      <c r="E27" s="14" t="s">
        <v>61</v>
      </c>
      <c r="F27" s="38"/>
      <c r="G27" s="13"/>
      <c r="H27" s="13">
        <v>12.54</v>
      </c>
      <c r="I27" s="17"/>
      <c r="J27" s="52" t="str">
        <f t="shared" si="11"/>
        <v xml:space="preserve"> </v>
      </c>
      <c r="K27" s="52" t="str">
        <f t="shared" si="11"/>
        <v xml:space="preserve"> </v>
      </c>
      <c r="L27" s="52">
        <f t="shared" si="11"/>
        <v>0</v>
      </c>
      <c r="M27" s="18"/>
      <c r="N27" s="52">
        <f t="shared" ref="N27:P30" si="44">IF($E27=N$3,N26+$G27-$H27,N26)</f>
        <v>-17.990000000000006</v>
      </c>
      <c r="O27" s="52">
        <f t="shared" si="44"/>
        <v>5.45</v>
      </c>
      <c r="P27" s="52">
        <f t="shared" si="44"/>
        <v>0</v>
      </c>
      <c r="Q27" s="18"/>
      <c r="R27" s="53">
        <f t="shared" ref="R27:T30" si="45">IF($C27=R$3,R26+$G27-$H27,R26)</f>
        <v>0</v>
      </c>
      <c r="S27" s="53">
        <f t="shared" si="45"/>
        <v>0</v>
      </c>
      <c r="T27" s="53">
        <f t="shared" si="45"/>
        <v>0</v>
      </c>
      <c r="U27" s="18"/>
      <c r="V27" s="19">
        <f t="shared" ref="V27:V30" si="46">SUM(N27:P27)</f>
        <v>-12.540000000000006</v>
      </c>
    </row>
    <row r="28" spans="1:22" x14ac:dyDescent="0.3">
      <c r="A28" s="8">
        <v>43582</v>
      </c>
      <c r="B28" s="64" t="s">
        <v>74</v>
      </c>
      <c r="C28" s="31" t="s">
        <v>71</v>
      </c>
      <c r="D28" s="31" t="s">
        <v>70</v>
      </c>
      <c r="E28" s="14" t="s">
        <v>8</v>
      </c>
      <c r="F28" s="38"/>
      <c r="G28" s="13"/>
      <c r="H28" s="13">
        <v>-12.54</v>
      </c>
      <c r="I28" s="17"/>
      <c r="J28" s="29">
        <f t="shared" ref="J28:L30" si="47">IF($E28=J$3,$G28," ")</f>
        <v>0</v>
      </c>
      <c r="K28" s="29" t="str">
        <f t="shared" si="47"/>
        <v xml:space="preserve"> </v>
      </c>
      <c r="L28" s="29" t="str">
        <f t="shared" si="47"/>
        <v xml:space="preserve"> </v>
      </c>
      <c r="M28" s="17"/>
      <c r="N28" s="52">
        <f t="shared" si="44"/>
        <v>-5.4500000000000064</v>
      </c>
      <c r="O28" s="52">
        <f t="shared" si="44"/>
        <v>5.45</v>
      </c>
      <c r="P28" s="52">
        <f t="shared" si="44"/>
        <v>0</v>
      </c>
      <c r="Q28" s="18"/>
      <c r="R28" s="53">
        <f t="shared" si="45"/>
        <v>0</v>
      </c>
      <c r="S28" s="53">
        <f t="shared" si="45"/>
        <v>0</v>
      </c>
      <c r="T28" s="53">
        <f t="shared" si="45"/>
        <v>0</v>
      </c>
      <c r="U28" s="18"/>
      <c r="V28" s="19">
        <f t="shared" si="46"/>
        <v>-6.2172489379008766E-15</v>
      </c>
    </row>
    <row r="29" spans="1:22" x14ac:dyDescent="0.3">
      <c r="A29" s="8">
        <v>43598</v>
      </c>
      <c r="B29" s="64" t="s">
        <v>74</v>
      </c>
      <c r="C29" s="31" t="s">
        <v>72</v>
      </c>
      <c r="D29" s="31" t="s">
        <v>73</v>
      </c>
      <c r="E29" s="14" t="s">
        <v>7</v>
      </c>
      <c r="F29" s="38"/>
      <c r="G29" s="13"/>
      <c r="H29" s="13">
        <v>5.45</v>
      </c>
      <c r="I29" s="17"/>
      <c r="J29" s="29" t="str">
        <f t="shared" si="47"/>
        <v xml:space="preserve"> </v>
      </c>
      <c r="K29" s="29">
        <f t="shared" si="47"/>
        <v>0</v>
      </c>
      <c r="L29" s="29" t="str">
        <f t="shared" si="47"/>
        <v xml:space="preserve"> </v>
      </c>
      <c r="M29" s="17"/>
      <c r="N29" s="52">
        <f t="shared" si="44"/>
        <v>-5.4500000000000064</v>
      </c>
      <c r="O29" s="52">
        <f t="shared" si="44"/>
        <v>0</v>
      </c>
      <c r="P29" s="52">
        <f t="shared" si="44"/>
        <v>0</v>
      </c>
      <c r="Q29" s="18"/>
      <c r="R29" s="53">
        <f t="shared" si="45"/>
        <v>0</v>
      </c>
      <c r="S29" s="53">
        <f t="shared" si="45"/>
        <v>0</v>
      </c>
      <c r="T29" s="53">
        <f t="shared" si="45"/>
        <v>0</v>
      </c>
      <c r="U29" s="18"/>
      <c r="V29" s="19">
        <f t="shared" si="46"/>
        <v>-5.4500000000000064</v>
      </c>
    </row>
    <row r="30" spans="1:22" s="62" customFormat="1" ht="15" thickBot="1" x14ac:dyDescent="0.35">
      <c r="A30" s="54">
        <v>43598</v>
      </c>
      <c r="B30" s="65" t="s">
        <v>74</v>
      </c>
      <c r="C30" s="56" t="s">
        <v>71</v>
      </c>
      <c r="D30" s="56" t="s">
        <v>73</v>
      </c>
      <c r="E30" s="55" t="s">
        <v>8</v>
      </c>
      <c r="F30" s="57"/>
      <c r="G30" s="71"/>
      <c r="H30" s="71">
        <v>-5.45</v>
      </c>
      <c r="I30" s="58"/>
      <c r="J30" s="59">
        <f t="shared" si="47"/>
        <v>0</v>
      </c>
      <c r="K30" s="59" t="str">
        <f t="shared" si="47"/>
        <v xml:space="preserve"> </v>
      </c>
      <c r="L30" s="59" t="str">
        <f t="shared" si="47"/>
        <v xml:space="preserve"> </v>
      </c>
      <c r="M30" s="58"/>
      <c r="N30" s="59">
        <f t="shared" si="44"/>
        <v>-6.2172489379008766E-15</v>
      </c>
      <c r="O30" s="59">
        <f t="shared" si="44"/>
        <v>0</v>
      </c>
      <c r="P30" s="59">
        <f t="shared" si="44"/>
        <v>0</v>
      </c>
      <c r="Q30" s="60"/>
      <c r="R30" s="58">
        <f t="shared" si="45"/>
        <v>0</v>
      </c>
      <c r="S30" s="58">
        <f t="shared" si="45"/>
        <v>0</v>
      </c>
      <c r="T30" s="58">
        <f t="shared" si="45"/>
        <v>0</v>
      </c>
      <c r="U30" s="60"/>
      <c r="V30" s="61">
        <f t="shared" si="46"/>
        <v>-6.2172489379008766E-15</v>
      </c>
    </row>
    <row r="31" spans="1:22" ht="6.75" customHeight="1" x14ac:dyDescent="0.3">
      <c r="F31" s="41"/>
      <c r="N31" s="30"/>
      <c r="O31" s="27"/>
      <c r="P31" s="27"/>
    </row>
    <row r="32" spans="1:22" x14ac:dyDescent="0.3">
      <c r="D32" t="s">
        <v>20</v>
      </c>
      <c r="F32" s="38">
        <f>SUBTOTAL(9,F4:F31)</f>
        <v>299</v>
      </c>
      <c r="G32" s="13">
        <f>SUBTOTAL(9,G4:G31)</f>
        <v>164.48000000000005</v>
      </c>
      <c r="H32" s="13">
        <f>SUBTOTAL(9,H4:H31)</f>
        <v>164.48</v>
      </c>
      <c r="J32" s="13">
        <f>SUM(J4:J31)</f>
        <v>146.49</v>
      </c>
      <c r="K32" s="13">
        <f>SUM(K4:K31)</f>
        <v>5.45</v>
      </c>
      <c r="L32" s="13">
        <f>SUM(L4:L31)</f>
        <v>12.54</v>
      </c>
      <c r="N32" s="30"/>
      <c r="O32" s="27"/>
      <c r="P32" s="27"/>
    </row>
    <row r="33" spans="4:12" x14ac:dyDescent="0.3">
      <c r="F33" s="41"/>
      <c r="K33" s="87">
        <f>SUM(J32:L32)</f>
        <v>164.48</v>
      </c>
      <c r="L33" s="87"/>
    </row>
    <row r="34" spans="4:12" x14ac:dyDescent="0.3">
      <c r="D34" s="5" t="s">
        <v>77</v>
      </c>
      <c r="F34" s="69" t="s">
        <v>75</v>
      </c>
      <c r="G34" s="70" t="s">
        <v>76</v>
      </c>
    </row>
    <row r="35" spans="4:12" x14ac:dyDescent="0.3">
      <c r="D35" t="s">
        <v>5</v>
      </c>
      <c r="F35" s="41">
        <f>SUMIFS(F$5:F$31,C$5:C$31,D35)</f>
        <v>10</v>
      </c>
      <c r="G35" s="26">
        <f>SUMIFS(G$5:G$30,C$5:C$30,D35)</f>
        <v>5.45</v>
      </c>
    </row>
    <row r="36" spans="4:12" x14ac:dyDescent="0.3">
      <c r="D36" t="s">
        <v>15</v>
      </c>
      <c r="F36" s="41">
        <f>SUMIFS(F$5:F$31,C$5:C$31,D36)</f>
        <v>86</v>
      </c>
      <c r="G36" s="26">
        <f>SUMIFS(G$5:G$30,C$5:C$30,D36)</f>
        <v>46.88</v>
      </c>
    </row>
    <row r="37" spans="4:12" x14ac:dyDescent="0.3">
      <c r="D37" s="66" t="s">
        <v>21</v>
      </c>
      <c r="E37" s="66"/>
      <c r="F37" s="67">
        <f>SUMIFS(F$5:F$31,C$5:C$31,D37)</f>
        <v>203</v>
      </c>
      <c r="G37" s="68">
        <f t="shared" ref="G37" si="48">SUMIFS(G$5:G$30,C$5:C$30,D37)</f>
        <v>112.15</v>
      </c>
    </row>
    <row r="38" spans="4:12" x14ac:dyDescent="0.3">
      <c r="D38" s="1" t="s">
        <v>43</v>
      </c>
      <c r="F38" s="41">
        <f>SUM(F35:F37)</f>
        <v>299</v>
      </c>
      <c r="G38" s="26">
        <f>SUM(G35:G37)</f>
        <v>164.48000000000002</v>
      </c>
    </row>
  </sheetData>
  <autoFilter ref="A3:V31" xr:uid="{00000000-0009-0000-0000-000000000000}"/>
  <mergeCells count="1">
    <mergeCell ref="K33:L33"/>
  </mergeCells>
  <pageMargins left="1.2" right="0.39" top="0.75" bottom="0.75" header="0.3" footer="0.3"/>
  <pageSetup scale="86" orientation="landscape" horizontalDpi="4294967293" verticalDpi="0" r:id="rId1"/>
  <headerFooter>
    <oddHeader>&amp;C&amp;"-,Bold"&amp;14Fix-it Guys Volunteer Miles and Payment Leger, FY2019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tabSelected="1" workbookViewId="0">
      <pane ySplit="3" topLeftCell="A4" activePane="bottomLeft" state="frozen"/>
      <selection pane="bottomLeft" activeCell="C26" sqref="C26"/>
    </sheetView>
  </sheetViews>
  <sheetFormatPr defaultRowHeight="14.4" x14ac:dyDescent="0.3"/>
  <cols>
    <col min="1" max="1" width="13.88671875" style="3" customWidth="1"/>
    <col min="2" max="2" width="5.109375" style="6" customWidth="1"/>
    <col min="3" max="4" width="17.33203125" customWidth="1"/>
    <col min="5" max="5" width="6.109375" customWidth="1"/>
    <col min="6" max="6" width="6.5546875" customWidth="1"/>
    <col min="7" max="7" width="7.6640625" style="26" customWidth="1"/>
    <col min="8" max="8" width="7.33203125" style="26" customWidth="1"/>
    <col min="9" max="9" width="0.5546875" customWidth="1"/>
    <col min="10" max="12" width="7.33203125" customWidth="1"/>
    <col min="13" max="13" width="0.5546875" customWidth="1"/>
    <col min="14" max="14" width="7.5546875" style="18" customWidth="1"/>
    <col min="15" max="16" width="7" customWidth="1"/>
    <col min="17" max="17" width="0.5546875" customWidth="1"/>
    <col min="18" max="18" width="6.88671875" style="18" customWidth="1"/>
    <col min="19" max="19" width="9.21875" style="18" customWidth="1"/>
    <col min="20" max="20" width="7.77734375" style="18" customWidth="1"/>
    <col min="21" max="21" width="8" style="18" customWidth="1"/>
    <col min="22" max="22" width="0.5546875" customWidth="1"/>
    <col min="23" max="23" width="8.109375" customWidth="1"/>
  </cols>
  <sheetData>
    <row r="1" spans="1:24" x14ac:dyDescent="0.3">
      <c r="E1" s="1" t="s">
        <v>63</v>
      </c>
      <c r="F1" s="2">
        <v>0.57999999999999996</v>
      </c>
      <c r="G1" s="23" t="s">
        <v>2</v>
      </c>
      <c r="H1" s="23"/>
      <c r="J1" s="4" t="s">
        <v>18</v>
      </c>
      <c r="N1" s="19" t="s">
        <v>23</v>
      </c>
      <c r="R1" s="72" t="s">
        <v>86</v>
      </c>
      <c r="S1" s="28"/>
      <c r="T1" s="28"/>
      <c r="U1" s="28"/>
      <c r="W1" s="88" t="s">
        <v>96</v>
      </c>
      <c r="X1" s="88"/>
    </row>
    <row r="2" spans="1:24" x14ac:dyDescent="0.3">
      <c r="E2" s="1" t="s">
        <v>104</v>
      </c>
      <c r="F2" s="2">
        <v>0.57499999999999996</v>
      </c>
      <c r="G2" s="23" t="s">
        <v>2</v>
      </c>
      <c r="H2" s="23"/>
      <c r="J2" s="4"/>
      <c r="N2" s="19"/>
      <c r="R2" s="72"/>
      <c r="S2" s="28"/>
      <c r="T2" s="28"/>
      <c r="U2" s="28"/>
      <c r="W2" s="89" t="s">
        <v>107</v>
      </c>
      <c r="X2" s="89"/>
    </row>
    <row r="3" spans="1:24" s="4" customFormat="1" ht="30" customHeight="1" x14ac:dyDescent="0.3">
      <c r="A3" s="85" t="s">
        <v>4</v>
      </c>
      <c r="B3" s="16" t="s">
        <v>14</v>
      </c>
      <c r="C3" s="4" t="s">
        <v>1</v>
      </c>
      <c r="D3" s="4" t="s">
        <v>19</v>
      </c>
      <c r="E3" s="4" t="s">
        <v>0</v>
      </c>
      <c r="F3" s="5" t="s">
        <v>3</v>
      </c>
      <c r="G3" s="81" t="s">
        <v>97</v>
      </c>
      <c r="H3" s="81" t="s">
        <v>98</v>
      </c>
      <c r="I3" s="82"/>
      <c r="J3" s="82" t="s">
        <v>8</v>
      </c>
      <c r="K3" s="82" t="s">
        <v>112</v>
      </c>
      <c r="L3" s="82" t="s">
        <v>61</v>
      </c>
      <c r="M3" s="82"/>
      <c r="N3" s="83" t="s">
        <v>8</v>
      </c>
      <c r="O3" s="82" t="s">
        <v>112</v>
      </c>
      <c r="P3" s="82" t="s">
        <v>61</v>
      </c>
      <c r="R3" s="20" t="s">
        <v>5</v>
      </c>
      <c r="S3" s="20" t="s">
        <v>15</v>
      </c>
      <c r="T3" s="20" t="s">
        <v>21</v>
      </c>
      <c r="U3" s="20" t="s">
        <v>82</v>
      </c>
      <c r="W3" s="32" t="s">
        <v>105</v>
      </c>
      <c r="X3" s="4" t="s">
        <v>106</v>
      </c>
    </row>
    <row r="4" spans="1:24" s="4" customFormat="1" x14ac:dyDescent="0.3">
      <c r="A4" s="8">
        <v>43221</v>
      </c>
      <c r="B4" s="9"/>
      <c r="C4" s="15" t="s">
        <v>13</v>
      </c>
      <c r="D4" s="10"/>
      <c r="E4" s="10"/>
      <c r="F4" s="11"/>
      <c r="G4" s="25"/>
      <c r="H4" s="25"/>
      <c r="I4" s="10"/>
      <c r="J4" s="10"/>
      <c r="K4" s="10"/>
      <c r="L4" s="10"/>
      <c r="M4" s="10"/>
      <c r="N4" s="84">
        <v>0</v>
      </c>
      <c r="O4" s="15">
        <v>0</v>
      </c>
      <c r="P4" s="15">
        <v>0</v>
      </c>
      <c r="Q4" s="15"/>
      <c r="R4" s="84">
        <v>0</v>
      </c>
      <c r="S4" s="84">
        <v>0</v>
      </c>
      <c r="T4" s="84">
        <v>0</v>
      </c>
      <c r="U4" s="84">
        <v>0</v>
      </c>
      <c r="V4" s="10"/>
      <c r="W4" s="15">
        <f>SUM(N4:P4)</f>
        <v>0</v>
      </c>
      <c r="X4" s="84">
        <f t="shared" ref="X4:X10" si="0">SUM(R4:U4)</f>
        <v>0</v>
      </c>
    </row>
    <row r="5" spans="1:24" s="4" customFormat="1" x14ac:dyDescent="0.3">
      <c r="A5" s="8">
        <v>43577</v>
      </c>
      <c r="B5" s="33" t="s">
        <v>11</v>
      </c>
      <c r="C5" s="12" t="s">
        <v>15</v>
      </c>
      <c r="D5" s="15" t="s">
        <v>54</v>
      </c>
      <c r="E5" s="15" t="s">
        <v>8</v>
      </c>
      <c r="F5" s="74">
        <v>8</v>
      </c>
      <c r="G5" s="13">
        <f t="shared" ref="G5:G17" si="1">ROUND($F5*$F$1,2)</f>
        <v>4.6399999999999997</v>
      </c>
      <c r="H5" s="25"/>
      <c r="I5" s="10"/>
      <c r="J5" s="29">
        <f t="shared" ref="J5:L22" si="2">IF($E5=J$3,$G5," ")</f>
        <v>4.6399999999999997</v>
      </c>
      <c r="K5" s="29" t="str">
        <f t="shared" si="2"/>
        <v xml:space="preserve"> </v>
      </c>
      <c r="L5" s="29" t="str">
        <f t="shared" si="2"/>
        <v xml:space="preserve"> </v>
      </c>
      <c r="M5" s="17"/>
      <c r="N5" s="29">
        <f t="shared" ref="N5:N22" si="3">IF($E5=N$3,N4+$G5-$H5,N4)</f>
        <v>4.6399999999999997</v>
      </c>
      <c r="O5" s="29">
        <f t="shared" ref="O5:O22" si="4">IF($E5=O$3,O4+$G5-$H5,O4)</f>
        <v>0</v>
      </c>
      <c r="P5" s="29">
        <f t="shared" ref="P5:P22" si="5">IF($E5=P$3,P4+$G5-$H5,P4)</f>
        <v>0</v>
      </c>
      <c r="Q5" s="17"/>
      <c r="R5" s="17">
        <f t="shared" ref="R5:U12" si="6">IF($C5=R$3,R4+$G5-$H5,R4)</f>
        <v>0</v>
      </c>
      <c r="S5" s="17">
        <f t="shared" ref="S5" si="7">IF($C5=S$3,S4+$G5-$H5,S4)</f>
        <v>4.6399999999999997</v>
      </c>
      <c r="T5" s="17">
        <f t="shared" ref="T5:U5" si="8">IF($C5=T$3,T4+$G5-$H5,T4)</f>
        <v>0</v>
      </c>
      <c r="U5" s="17">
        <f t="shared" si="8"/>
        <v>0</v>
      </c>
      <c r="V5" s="17"/>
      <c r="W5" s="84">
        <f>SUM(N5:P5)</f>
        <v>4.6399999999999997</v>
      </c>
      <c r="X5" s="84">
        <f t="shared" si="0"/>
        <v>4.6399999999999997</v>
      </c>
    </row>
    <row r="6" spans="1:24" x14ac:dyDescent="0.3">
      <c r="A6" s="51">
        <v>43600</v>
      </c>
      <c r="B6" s="34" t="s">
        <v>11</v>
      </c>
      <c r="C6" s="35" t="s">
        <v>5</v>
      </c>
      <c r="D6" s="35" t="s">
        <v>78</v>
      </c>
      <c r="E6" s="34" t="s">
        <v>112</v>
      </c>
      <c r="F6" s="38">
        <v>33</v>
      </c>
      <c r="G6" s="13">
        <f t="shared" si="1"/>
        <v>19.14</v>
      </c>
      <c r="H6" s="13"/>
      <c r="I6" s="17"/>
      <c r="J6" s="29" t="str">
        <f t="shared" si="2"/>
        <v xml:space="preserve"> </v>
      </c>
      <c r="K6" s="29">
        <f t="shared" si="2"/>
        <v>19.14</v>
      </c>
      <c r="L6" s="29" t="str">
        <f t="shared" si="2"/>
        <v xml:space="preserve"> </v>
      </c>
      <c r="M6" s="17"/>
      <c r="N6" s="29">
        <f t="shared" si="3"/>
        <v>4.6399999999999997</v>
      </c>
      <c r="O6" s="29">
        <f t="shared" si="4"/>
        <v>19.14</v>
      </c>
      <c r="P6" s="29">
        <f t="shared" si="5"/>
        <v>0</v>
      </c>
      <c r="Q6" s="17"/>
      <c r="R6" s="17">
        <f t="shared" si="6"/>
        <v>19.14</v>
      </c>
      <c r="S6" s="17">
        <f t="shared" si="6"/>
        <v>4.6399999999999997</v>
      </c>
      <c r="T6" s="17">
        <f t="shared" si="6"/>
        <v>0</v>
      </c>
      <c r="U6" s="17">
        <f t="shared" si="6"/>
        <v>0</v>
      </c>
      <c r="V6" s="17"/>
      <c r="W6" s="84">
        <f t="shared" ref="W6" si="9">SUM(N6:P6)</f>
        <v>23.78</v>
      </c>
      <c r="X6" s="84">
        <f t="shared" si="0"/>
        <v>23.78</v>
      </c>
    </row>
    <row r="7" spans="1:24" x14ac:dyDescent="0.3">
      <c r="A7" s="51">
        <v>43604</v>
      </c>
      <c r="B7" s="14" t="s">
        <v>12</v>
      </c>
      <c r="C7" s="31" t="s">
        <v>5</v>
      </c>
      <c r="D7" s="31" t="s">
        <v>79</v>
      </c>
      <c r="E7" s="34" t="s">
        <v>8</v>
      </c>
      <c r="F7" s="38"/>
      <c r="G7" s="13"/>
      <c r="H7" s="13">
        <v>19.14</v>
      </c>
      <c r="I7" s="17"/>
      <c r="J7" s="29">
        <f t="shared" si="2"/>
        <v>0</v>
      </c>
      <c r="K7" s="29" t="str">
        <f t="shared" si="2"/>
        <v xml:space="preserve"> </v>
      </c>
      <c r="L7" s="29" t="str">
        <f t="shared" si="2"/>
        <v xml:space="preserve"> </v>
      </c>
      <c r="M7" s="17"/>
      <c r="N7" s="29">
        <f t="shared" si="3"/>
        <v>-14.5</v>
      </c>
      <c r="O7" s="29">
        <f t="shared" si="4"/>
        <v>19.14</v>
      </c>
      <c r="P7" s="29">
        <f t="shared" si="5"/>
        <v>0</v>
      </c>
      <c r="Q7" s="17"/>
      <c r="R7" s="17">
        <f t="shared" si="6"/>
        <v>0</v>
      </c>
      <c r="S7" s="17">
        <f t="shared" si="6"/>
        <v>4.6399999999999997</v>
      </c>
      <c r="T7" s="17">
        <f t="shared" si="6"/>
        <v>0</v>
      </c>
      <c r="U7" s="17">
        <f t="shared" si="6"/>
        <v>0</v>
      </c>
      <c r="V7" s="17"/>
      <c r="W7" s="84">
        <f t="shared" ref="W7:W8" si="10">SUM(N7:P7)</f>
        <v>4.6400000000000006</v>
      </c>
      <c r="X7" s="84">
        <f t="shared" si="0"/>
        <v>4.6399999999999997</v>
      </c>
    </row>
    <row r="8" spans="1:24" x14ac:dyDescent="0.3">
      <c r="A8" s="51">
        <v>43604</v>
      </c>
      <c r="B8" s="33" t="s">
        <v>11</v>
      </c>
      <c r="C8" s="35" t="s">
        <v>82</v>
      </c>
      <c r="D8" s="35" t="s">
        <v>83</v>
      </c>
      <c r="E8" s="34" t="s">
        <v>8</v>
      </c>
      <c r="F8" s="38">
        <v>26</v>
      </c>
      <c r="G8" s="13">
        <f t="shared" si="1"/>
        <v>15.08</v>
      </c>
      <c r="H8" s="13"/>
      <c r="I8" s="17"/>
      <c r="J8" s="29">
        <f t="shared" si="2"/>
        <v>15.08</v>
      </c>
      <c r="K8" s="29" t="str">
        <f t="shared" si="2"/>
        <v xml:space="preserve"> </v>
      </c>
      <c r="L8" s="29" t="str">
        <f t="shared" si="2"/>
        <v xml:space="preserve"> </v>
      </c>
      <c r="M8" s="17"/>
      <c r="N8" s="29">
        <f t="shared" si="3"/>
        <v>0.58000000000000007</v>
      </c>
      <c r="O8" s="29">
        <f t="shared" si="4"/>
        <v>19.14</v>
      </c>
      <c r="P8" s="29">
        <f t="shared" si="5"/>
        <v>0</v>
      </c>
      <c r="Q8" s="17"/>
      <c r="R8" s="17">
        <f t="shared" si="6"/>
        <v>0</v>
      </c>
      <c r="S8" s="17">
        <f t="shared" si="6"/>
        <v>4.6399999999999997</v>
      </c>
      <c r="T8" s="17">
        <f t="shared" si="6"/>
        <v>0</v>
      </c>
      <c r="U8" s="17">
        <f t="shared" si="6"/>
        <v>15.08</v>
      </c>
      <c r="V8" s="17"/>
      <c r="W8" s="84">
        <f t="shared" si="10"/>
        <v>19.72</v>
      </c>
      <c r="X8" s="84">
        <f t="shared" si="0"/>
        <v>19.72</v>
      </c>
    </row>
    <row r="9" spans="1:24" x14ac:dyDescent="0.3">
      <c r="A9" s="51">
        <v>43736</v>
      </c>
      <c r="B9" s="33" t="s">
        <v>11</v>
      </c>
      <c r="C9" s="35" t="s">
        <v>15</v>
      </c>
      <c r="D9" s="35" t="s">
        <v>91</v>
      </c>
      <c r="E9" s="34" t="s">
        <v>8</v>
      </c>
      <c r="F9" s="38">
        <v>14</v>
      </c>
      <c r="G9" s="13">
        <f t="shared" si="1"/>
        <v>8.1199999999999992</v>
      </c>
      <c r="H9" s="13"/>
      <c r="I9" s="17"/>
      <c r="J9" s="29">
        <f t="shared" si="2"/>
        <v>8.1199999999999992</v>
      </c>
      <c r="K9" s="29" t="str">
        <f t="shared" si="2"/>
        <v xml:space="preserve"> </v>
      </c>
      <c r="L9" s="29" t="str">
        <f t="shared" si="2"/>
        <v xml:space="preserve"> </v>
      </c>
      <c r="M9" s="17"/>
      <c r="N9" s="29">
        <f t="shared" si="3"/>
        <v>8.6999999999999993</v>
      </c>
      <c r="O9" s="29">
        <f t="shared" si="4"/>
        <v>19.14</v>
      </c>
      <c r="P9" s="29">
        <f t="shared" si="5"/>
        <v>0</v>
      </c>
      <c r="Q9" s="17"/>
      <c r="R9" s="17">
        <f t="shared" si="6"/>
        <v>0</v>
      </c>
      <c r="S9" s="17">
        <f t="shared" si="6"/>
        <v>12.759999999999998</v>
      </c>
      <c r="T9" s="17">
        <f t="shared" si="6"/>
        <v>0</v>
      </c>
      <c r="U9" s="17">
        <f t="shared" si="6"/>
        <v>15.08</v>
      </c>
      <c r="V9" s="17"/>
      <c r="W9" s="84">
        <f t="shared" ref="W9" si="11">SUM(N9:P9)</f>
        <v>27.84</v>
      </c>
      <c r="X9" s="84">
        <f t="shared" si="0"/>
        <v>27.839999999999996</v>
      </c>
    </row>
    <row r="10" spans="1:24" x14ac:dyDescent="0.3">
      <c r="A10" s="51">
        <v>43657</v>
      </c>
      <c r="B10" s="33" t="s">
        <v>11</v>
      </c>
      <c r="C10" s="35" t="s">
        <v>21</v>
      </c>
      <c r="D10" s="35" t="s">
        <v>92</v>
      </c>
      <c r="E10" s="34" t="s">
        <v>8</v>
      </c>
      <c r="F10" s="38">
        <v>8</v>
      </c>
      <c r="G10" s="13">
        <f t="shared" si="1"/>
        <v>4.6399999999999997</v>
      </c>
      <c r="H10" s="13"/>
      <c r="I10" s="17"/>
      <c r="J10" s="29">
        <f t="shared" si="2"/>
        <v>4.6399999999999997</v>
      </c>
      <c r="K10" s="29" t="str">
        <f t="shared" si="2"/>
        <v xml:space="preserve"> </v>
      </c>
      <c r="L10" s="29" t="str">
        <f t="shared" si="2"/>
        <v xml:space="preserve"> </v>
      </c>
      <c r="M10" s="17"/>
      <c r="N10" s="29">
        <f t="shared" si="3"/>
        <v>13.34</v>
      </c>
      <c r="O10" s="29">
        <f t="shared" si="4"/>
        <v>19.14</v>
      </c>
      <c r="P10" s="29">
        <f t="shared" si="5"/>
        <v>0</v>
      </c>
      <c r="Q10" s="17"/>
      <c r="R10" s="17">
        <f t="shared" si="6"/>
        <v>0</v>
      </c>
      <c r="S10" s="17">
        <f t="shared" si="6"/>
        <v>12.759999999999998</v>
      </c>
      <c r="T10" s="17">
        <f t="shared" si="6"/>
        <v>4.6399999999999997</v>
      </c>
      <c r="U10" s="17">
        <f t="shared" si="6"/>
        <v>15.08</v>
      </c>
      <c r="V10" s="17"/>
      <c r="W10" s="84">
        <f t="shared" ref="W10" si="12">SUM(N10:P10)</f>
        <v>32.480000000000004</v>
      </c>
      <c r="X10" s="84">
        <f t="shared" si="0"/>
        <v>32.479999999999997</v>
      </c>
    </row>
    <row r="11" spans="1:24" x14ac:dyDescent="0.3">
      <c r="A11" s="50">
        <v>43727</v>
      </c>
      <c r="B11" s="75" t="s">
        <v>11</v>
      </c>
      <c r="C11" s="76" t="s">
        <v>21</v>
      </c>
      <c r="D11" s="76" t="s">
        <v>93</v>
      </c>
      <c r="E11" s="77" t="s">
        <v>8</v>
      </c>
      <c r="F11" s="47">
        <v>33</v>
      </c>
      <c r="G11" s="48">
        <f t="shared" si="1"/>
        <v>19.14</v>
      </c>
      <c r="H11" s="48"/>
      <c r="I11" s="53"/>
      <c r="J11" s="52">
        <f t="shared" si="2"/>
        <v>19.14</v>
      </c>
      <c r="K11" s="52" t="str">
        <f t="shared" si="2"/>
        <v xml:space="preserve"> </v>
      </c>
      <c r="L11" s="52" t="str">
        <f t="shared" si="2"/>
        <v xml:space="preserve"> </v>
      </c>
      <c r="M11" s="53"/>
      <c r="N11" s="29">
        <f t="shared" si="3"/>
        <v>32.480000000000004</v>
      </c>
      <c r="O11" s="29">
        <f t="shared" si="4"/>
        <v>19.14</v>
      </c>
      <c r="P11" s="29">
        <f t="shared" si="5"/>
        <v>0</v>
      </c>
      <c r="Q11" s="53"/>
      <c r="R11" s="53">
        <f t="shared" si="6"/>
        <v>0</v>
      </c>
      <c r="S11" s="17">
        <f t="shared" si="6"/>
        <v>12.759999999999998</v>
      </c>
      <c r="T11" s="17">
        <f t="shared" si="6"/>
        <v>23.78</v>
      </c>
      <c r="U11" s="17">
        <f t="shared" si="6"/>
        <v>15.08</v>
      </c>
      <c r="V11" s="53"/>
      <c r="W11" s="84">
        <f>SUM(N11:P11)</f>
        <v>51.620000000000005</v>
      </c>
      <c r="X11" s="84">
        <f>SUM(R11:U11)</f>
        <v>51.62</v>
      </c>
    </row>
    <row r="12" spans="1:24" x14ac:dyDescent="0.3">
      <c r="A12" s="51">
        <v>43741</v>
      </c>
      <c r="B12" s="33" t="s">
        <v>11</v>
      </c>
      <c r="C12" s="35" t="s">
        <v>15</v>
      </c>
      <c r="D12" s="35" t="s">
        <v>94</v>
      </c>
      <c r="E12" s="34" t="s">
        <v>8</v>
      </c>
      <c r="F12" s="38">
        <v>14</v>
      </c>
      <c r="G12" s="13">
        <f t="shared" si="1"/>
        <v>8.1199999999999992</v>
      </c>
      <c r="H12" s="13"/>
      <c r="I12" s="17"/>
      <c r="J12" s="29">
        <f t="shared" si="2"/>
        <v>8.1199999999999992</v>
      </c>
      <c r="K12" s="29" t="str">
        <f t="shared" si="2"/>
        <v xml:space="preserve"> </v>
      </c>
      <c r="L12" s="29" t="str">
        <f t="shared" si="2"/>
        <v xml:space="preserve"> </v>
      </c>
      <c r="M12" s="17"/>
      <c r="N12" s="29">
        <f t="shared" si="3"/>
        <v>40.6</v>
      </c>
      <c r="O12" s="29">
        <f t="shared" si="4"/>
        <v>19.14</v>
      </c>
      <c r="P12" s="29">
        <f t="shared" si="5"/>
        <v>0</v>
      </c>
      <c r="Q12" s="17"/>
      <c r="R12" s="17">
        <f t="shared" si="6"/>
        <v>0</v>
      </c>
      <c r="S12" s="17">
        <f t="shared" si="6"/>
        <v>20.879999999999995</v>
      </c>
      <c r="T12" s="17">
        <f t="shared" si="6"/>
        <v>23.78</v>
      </c>
      <c r="U12" s="17">
        <f t="shared" si="6"/>
        <v>15.08</v>
      </c>
      <c r="V12" s="17"/>
      <c r="W12" s="84">
        <f>SUM(N12:P12)</f>
        <v>59.74</v>
      </c>
      <c r="X12" s="84">
        <f>SUM(R12:U12)</f>
        <v>59.739999999999995</v>
      </c>
    </row>
    <row r="13" spans="1:24" x14ac:dyDescent="0.3">
      <c r="A13" s="51">
        <v>43750</v>
      </c>
      <c r="B13" s="33" t="s">
        <v>11</v>
      </c>
      <c r="C13" s="35" t="s">
        <v>21</v>
      </c>
      <c r="D13" s="35" t="s">
        <v>101</v>
      </c>
      <c r="E13" s="34" t="s">
        <v>8</v>
      </c>
      <c r="F13" s="38">
        <v>18</v>
      </c>
      <c r="G13" s="13">
        <f>ROUND($F13*$F$1,2)</f>
        <v>10.44</v>
      </c>
      <c r="H13" s="13"/>
      <c r="I13" s="17"/>
      <c r="J13" s="29">
        <f t="shared" ref="J13:L15" si="13">IF($E13=J$3,$G13," ")</f>
        <v>10.44</v>
      </c>
      <c r="K13" s="29" t="str">
        <f t="shared" si="13"/>
        <v xml:space="preserve"> </v>
      </c>
      <c r="L13" s="29" t="str">
        <f t="shared" si="13"/>
        <v xml:space="preserve"> </v>
      </c>
      <c r="M13" s="17"/>
      <c r="N13" s="29">
        <f t="shared" si="3"/>
        <v>51.04</v>
      </c>
      <c r="O13" s="29">
        <f t="shared" si="4"/>
        <v>19.14</v>
      </c>
      <c r="P13" s="29">
        <f t="shared" si="5"/>
        <v>0</v>
      </c>
      <c r="Q13" s="17"/>
      <c r="R13" s="17">
        <f>IF($C13=R$3,R14+$G13-$H13,R14)</f>
        <v>0</v>
      </c>
      <c r="S13" s="17">
        <f t="shared" ref="S13:U13" si="14">IF($C13=S$3,S12+$G13-$H13,S12)</f>
        <v>20.879999999999995</v>
      </c>
      <c r="T13" s="17">
        <f t="shared" si="14"/>
        <v>34.22</v>
      </c>
      <c r="U13" s="17">
        <f t="shared" si="14"/>
        <v>15.08</v>
      </c>
      <c r="V13" s="17"/>
      <c r="W13" s="84">
        <f>SUM(N13:P13)</f>
        <v>70.180000000000007</v>
      </c>
      <c r="X13" s="84">
        <f>SUM(R13:U13)</f>
        <v>70.179999999999993</v>
      </c>
    </row>
    <row r="14" spans="1:24" x14ac:dyDescent="0.3">
      <c r="A14" s="51">
        <v>43752</v>
      </c>
      <c r="B14" s="33" t="s">
        <v>11</v>
      </c>
      <c r="C14" s="35" t="s">
        <v>21</v>
      </c>
      <c r="D14" s="35" t="s">
        <v>100</v>
      </c>
      <c r="E14" s="34" t="s">
        <v>8</v>
      </c>
      <c r="F14" s="38">
        <v>7</v>
      </c>
      <c r="G14" s="13">
        <f>ROUND($F14*$F$1,2)</f>
        <v>4.0599999999999996</v>
      </c>
      <c r="H14" s="13"/>
      <c r="I14" s="17"/>
      <c r="J14" s="29">
        <f t="shared" si="13"/>
        <v>4.0599999999999996</v>
      </c>
      <c r="K14" s="29" t="str">
        <f t="shared" si="13"/>
        <v xml:space="preserve"> </v>
      </c>
      <c r="L14" s="29" t="str">
        <f t="shared" si="13"/>
        <v xml:space="preserve"> </v>
      </c>
      <c r="M14" s="17"/>
      <c r="N14" s="29">
        <f t="shared" si="3"/>
        <v>55.1</v>
      </c>
      <c r="O14" s="29">
        <f t="shared" si="4"/>
        <v>19.14</v>
      </c>
      <c r="P14" s="29">
        <f t="shared" si="5"/>
        <v>0</v>
      </c>
      <c r="Q14" s="17"/>
      <c r="R14" s="17">
        <f>IF($C14=R$3,R16+$G14-$H14,R16)</f>
        <v>0</v>
      </c>
      <c r="S14" s="17">
        <f t="shared" ref="S14:U14" si="15">IF($C14=S$3,S13+$G14-$H14,S13)</f>
        <v>20.879999999999995</v>
      </c>
      <c r="T14" s="17">
        <f t="shared" si="15"/>
        <v>38.28</v>
      </c>
      <c r="U14" s="17">
        <f t="shared" si="15"/>
        <v>15.08</v>
      </c>
      <c r="V14" s="17"/>
      <c r="W14" s="84">
        <f t="shared" ref="W14" si="16">SUM(N14:P14)</f>
        <v>74.240000000000009</v>
      </c>
      <c r="X14" s="84">
        <f t="shared" ref="X14:X15" si="17">SUM(R14:U14)</f>
        <v>74.239999999999995</v>
      </c>
    </row>
    <row r="15" spans="1:24" x14ac:dyDescent="0.3">
      <c r="A15" s="51">
        <v>43754</v>
      </c>
      <c r="B15" s="33" t="s">
        <v>11</v>
      </c>
      <c r="C15" s="35" t="s">
        <v>21</v>
      </c>
      <c r="D15" s="35" t="s">
        <v>102</v>
      </c>
      <c r="E15" s="34" t="s">
        <v>8</v>
      </c>
      <c r="F15" s="38">
        <v>10</v>
      </c>
      <c r="G15" s="13">
        <f>ROUND($F15*$F$1,2)</f>
        <v>5.8</v>
      </c>
      <c r="H15" s="13"/>
      <c r="I15" s="17"/>
      <c r="J15" s="29">
        <f t="shared" si="13"/>
        <v>5.8</v>
      </c>
      <c r="K15" s="29" t="str">
        <f t="shared" si="13"/>
        <v xml:space="preserve"> </v>
      </c>
      <c r="L15" s="29" t="str">
        <f t="shared" si="13"/>
        <v xml:space="preserve"> </v>
      </c>
      <c r="M15" s="17"/>
      <c r="N15" s="29">
        <f t="shared" si="3"/>
        <v>60.9</v>
      </c>
      <c r="O15" s="29">
        <f t="shared" si="4"/>
        <v>19.14</v>
      </c>
      <c r="P15" s="29">
        <f t="shared" si="5"/>
        <v>0</v>
      </c>
      <c r="Q15" s="17"/>
      <c r="R15" s="17">
        <f>IF($C15=R$3,R13+$G15-$H15,R13)</f>
        <v>0</v>
      </c>
      <c r="S15" s="17">
        <f t="shared" ref="S15:U15" si="18">IF($C15=S$3,S14+$G15-$H15,S14)</f>
        <v>20.879999999999995</v>
      </c>
      <c r="T15" s="17">
        <f t="shared" si="18"/>
        <v>44.08</v>
      </c>
      <c r="U15" s="17">
        <f t="shared" si="18"/>
        <v>15.08</v>
      </c>
      <c r="V15" s="17"/>
      <c r="W15" s="84">
        <f>SUM(N15:P15)</f>
        <v>80.039999999999992</v>
      </c>
      <c r="X15" s="84">
        <f t="shared" si="17"/>
        <v>80.039999999999992</v>
      </c>
    </row>
    <row r="16" spans="1:24" x14ac:dyDescent="0.3">
      <c r="A16" s="51">
        <v>43780</v>
      </c>
      <c r="B16" s="33" t="s">
        <v>11</v>
      </c>
      <c r="C16" s="35" t="s">
        <v>82</v>
      </c>
      <c r="D16" s="35" t="s">
        <v>95</v>
      </c>
      <c r="E16" s="34" t="s">
        <v>112</v>
      </c>
      <c r="F16" s="38">
        <v>13</v>
      </c>
      <c r="G16" s="13">
        <f t="shared" si="1"/>
        <v>7.54</v>
      </c>
      <c r="H16" s="48"/>
      <c r="I16" s="53"/>
      <c r="J16" s="52" t="str">
        <f t="shared" si="2"/>
        <v xml:space="preserve"> </v>
      </c>
      <c r="K16" s="52">
        <f t="shared" si="2"/>
        <v>7.54</v>
      </c>
      <c r="L16" s="52" t="str">
        <f t="shared" si="2"/>
        <v xml:space="preserve"> </v>
      </c>
      <c r="M16" s="78"/>
      <c r="N16" s="29">
        <f t="shared" si="3"/>
        <v>60.9</v>
      </c>
      <c r="O16" s="29">
        <f t="shared" si="4"/>
        <v>26.68</v>
      </c>
      <c r="P16" s="29">
        <f t="shared" si="5"/>
        <v>0</v>
      </c>
      <c r="Q16" s="17"/>
      <c r="R16" s="17">
        <f>IF($C16=R$3,R12+$G16-$H16,R12)</f>
        <v>0</v>
      </c>
      <c r="S16" s="17">
        <f t="shared" ref="S16:U16" si="19">IF($C16=S$3,S15+$G16-$H16,S15)</f>
        <v>20.879999999999995</v>
      </c>
      <c r="T16" s="17">
        <f t="shared" si="19"/>
        <v>44.08</v>
      </c>
      <c r="U16" s="17">
        <f t="shared" si="19"/>
        <v>22.62</v>
      </c>
      <c r="V16" s="17"/>
      <c r="W16" s="84">
        <f>SUM(N16:P16)</f>
        <v>87.58</v>
      </c>
      <c r="X16" s="84">
        <f>SUM(R16:U16)</f>
        <v>87.58</v>
      </c>
    </row>
    <row r="17" spans="1:24" x14ac:dyDescent="0.3">
      <c r="A17" s="51">
        <v>43818</v>
      </c>
      <c r="B17" s="33" t="s">
        <v>11</v>
      </c>
      <c r="C17" s="35" t="s">
        <v>15</v>
      </c>
      <c r="D17" s="35" t="s">
        <v>103</v>
      </c>
      <c r="E17" s="34" t="s">
        <v>8</v>
      </c>
      <c r="F17" s="38">
        <v>53</v>
      </c>
      <c r="G17" s="13">
        <f t="shared" si="1"/>
        <v>30.74</v>
      </c>
      <c r="H17" s="13"/>
      <c r="I17" s="17"/>
      <c r="J17" s="29">
        <f t="shared" si="2"/>
        <v>30.74</v>
      </c>
      <c r="K17" s="29" t="str">
        <f t="shared" si="2"/>
        <v xml:space="preserve"> </v>
      </c>
      <c r="L17" s="29" t="str">
        <f t="shared" si="2"/>
        <v xml:space="preserve"> </v>
      </c>
      <c r="M17" s="17"/>
      <c r="N17" s="29">
        <f t="shared" si="3"/>
        <v>91.64</v>
      </c>
      <c r="O17" s="29">
        <f t="shared" si="4"/>
        <v>26.68</v>
      </c>
      <c r="P17" s="29">
        <f t="shared" si="5"/>
        <v>0</v>
      </c>
      <c r="Q17" s="17"/>
      <c r="R17" s="17">
        <f>IF($C17=R$3,R14+$G17-$H17,R14)</f>
        <v>0</v>
      </c>
      <c r="S17" s="17">
        <f t="shared" ref="S17:U17" si="20">IF($C17=S$3,S16+$G17-$H17,S16)</f>
        <v>51.61999999999999</v>
      </c>
      <c r="T17" s="17">
        <f t="shared" si="20"/>
        <v>44.08</v>
      </c>
      <c r="U17" s="17">
        <f t="shared" si="20"/>
        <v>22.62</v>
      </c>
      <c r="V17" s="17"/>
      <c r="W17" s="84">
        <f>SUM(N17:P17)</f>
        <v>118.32</v>
      </c>
      <c r="X17" s="84">
        <f t="shared" ref="X17" si="21">SUM(R17:U17)</f>
        <v>118.32</v>
      </c>
    </row>
    <row r="18" spans="1:24" x14ac:dyDescent="0.3">
      <c r="A18" s="51">
        <v>43928</v>
      </c>
      <c r="B18" s="51" t="s">
        <v>12</v>
      </c>
      <c r="C18" s="31" t="s">
        <v>21</v>
      </c>
      <c r="D18" s="31" t="s">
        <v>113</v>
      </c>
      <c r="E18" s="34" t="s">
        <v>8</v>
      </c>
      <c r="F18" s="38"/>
      <c r="G18" s="13"/>
      <c r="H18" s="13">
        <v>44.08</v>
      </c>
      <c r="I18" s="17"/>
      <c r="J18" s="29">
        <f t="shared" si="2"/>
        <v>0</v>
      </c>
      <c r="K18" s="29" t="str">
        <f t="shared" si="2"/>
        <v xml:space="preserve"> </v>
      </c>
      <c r="L18" s="29" t="str">
        <f t="shared" si="2"/>
        <v xml:space="preserve"> </v>
      </c>
      <c r="M18" s="17"/>
      <c r="N18" s="29">
        <f t="shared" si="3"/>
        <v>47.56</v>
      </c>
      <c r="O18" s="29">
        <f t="shared" si="4"/>
        <v>26.68</v>
      </c>
      <c r="P18" s="29">
        <f t="shared" si="5"/>
        <v>0</v>
      </c>
      <c r="Q18" s="17"/>
      <c r="R18" s="17">
        <f t="shared" ref="R18:R22" si="22">IF($C18=R$3,R15+$G18-$H18,R15)</f>
        <v>0</v>
      </c>
      <c r="S18" s="17">
        <f t="shared" ref="S18:U18" si="23">IF($C18=S$3,S17+$G18-$H18,S17)</f>
        <v>51.61999999999999</v>
      </c>
      <c r="T18" s="17">
        <f t="shared" si="23"/>
        <v>0</v>
      </c>
      <c r="U18" s="17">
        <f t="shared" si="23"/>
        <v>22.62</v>
      </c>
      <c r="V18" s="17"/>
      <c r="W18" s="84">
        <f t="shared" ref="W18:W20" si="24">SUM(N18:P18)</f>
        <v>74.240000000000009</v>
      </c>
      <c r="X18" s="84">
        <f t="shared" ref="X18:X22" si="25">SUM(R18:U18)</f>
        <v>74.239999999999995</v>
      </c>
    </row>
    <row r="19" spans="1:24" x14ac:dyDescent="0.3">
      <c r="A19" s="51">
        <v>43928</v>
      </c>
      <c r="B19" s="51" t="s">
        <v>12</v>
      </c>
      <c r="C19" s="31" t="s">
        <v>15</v>
      </c>
      <c r="D19" s="31" t="s">
        <v>114</v>
      </c>
      <c r="E19" s="34" t="s">
        <v>8</v>
      </c>
      <c r="F19" s="38"/>
      <c r="G19" s="13"/>
      <c r="H19" s="13">
        <v>51.62</v>
      </c>
      <c r="I19" s="17"/>
      <c r="J19" s="29">
        <f t="shared" si="2"/>
        <v>0</v>
      </c>
      <c r="K19" s="29" t="str">
        <f t="shared" si="2"/>
        <v xml:space="preserve"> </v>
      </c>
      <c r="L19" s="29" t="str">
        <f t="shared" si="2"/>
        <v xml:space="preserve"> </v>
      </c>
      <c r="M19" s="17"/>
      <c r="N19" s="29">
        <f t="shared" si="3"/>
        <v>-4.0599999999999952</v>
      </c>
      <c r="O19" s="29">
        <f t="shared" si="4"/>
        <v>26.68</v>
      </c>
      <c r="P19" s="29">
        <f t="shared" si="5"/>
        <v>0</v>
      </c>
      <c r="Q19" s="17"/>
      <c r="R19" s="17">
        <f t="shared" si="22"/>
        <v>0</v>
      </c>
      <c r="S19" s="17">
        <f t="shared" ref="S19:U19" si="26">IF($C19=S$3,S18+$G19-$H19,S18)</f>
        <v>-7.1054273576010019E-15</v>
      </c>
      <c r="T19" s="17">
        <f t="shared" si="26"/>
        <v>0</v>
      </c>
      <c r="U19" s="17">
        <f t="shared" si="26"/>
        <v>22.62</v>
      </c>
      <c r="V19" s="17"/>
      <c r="W19" s="84">
        <f t="shared" si="24"/>
        <v>22.620000000000005</v>
      </c>
      <c r="X19" s="84">
        <f t="shared" si="25"/>
        <v>22.619999999999994</v>
      </c>
    </row>
    <row r="20" spans="1:24" x14ac:dyDescent="0.3">
      <c r="A20" s="51">
        <v>43928</v>
      </c>
      <c r="B20" s="51" t="s">
        <v>12</v>
      </c>
      <c r="C20" s="31" t="s">
        <v>82</v>
      </c>
      <c r="D20" s="31" t="s">
        <v>115</v>
      </c>
      <c r="E20" s="34" t="s">
        <v>8</v>
      </c>
      <c r="F20" s="38"/>
      <c r="G20" s="13"/>
      <c r="H20" s="13">
        <v>22.62</v>
      </c>
      <c r="I20" s="17"/>
      <c r="J20" s="29">
        <f t="shared" si="2"/>
        <v>0</v>
      </c>
      <c r="K20" s="29" t="str">
        <f t="shared" si="2"/>
        <v xml:space="preserve"> </v>
      </c>
      <c r="L20" s="29" t="str">
        <f t="shared" si="2"/>
        <v xml:space="preserve"> </v>
      </c>
      <c r="M20" s="17"/>
      <c r="N20" s="29">
        <f t="shared" si="3"/>
        <v>-26.679999999999996</v>
      </c>
      <c r="O20" s="29">
        <f t="shared" si="4"/>
        <v>26.68</v>
      </c>
      <c r="P20" s="29">
        <f t="shared" si="5"/>
        <v>0</v>
      </c>
      <c r="Q20" s="17"/>
      <c r="R20" s="17">
        <f t="shared" si="22"/>
        <v>0</v>
      </c>
      <c r="S20" s="17">
        <f t="shared" ref="S20:U20" si="27">IF($C20=S$3,S19+$G20-$H20,S19)</f>
        <v>-7.1054273576010019E-15</v>
      </c>
      <c r="T20" s="17">
        <f t="shared" si="27"/>
        <v>0</v>
      </c>
      <c r="U20" s="17">
        <f t="shared" si="27"/>
        <v>0</v>
      </c>
      <c r="V20" s="17"/>
      <c r="W20" s="84">
        <f t="shared" si="24"/>
        <v>3.5527136788005009E-15</v>
      </c>
      <c r="X20" s="84">
        <f t="shared" si="25"/>
        <v>-7.1054273576010019E-15</v>
      </c>
    </row>
    <row r="21" spans="1:24" x14ac:dyDescent="0.3">
      <c r="A21" s="51">
        <v>43937</v>
      </c>
      <c r="B21" s="51" t="s">
        <v>12</v>
      </c>
      <c r="C21" s="86" t="s">
        <v>116</v>
      </c>
      <c r="D21" s="86" t="s">
        <v>71</v>
      </c>
      <c r="E21" s="34" t="s">
        <v>112</v>
      </c>
      <c r="F21" s="38"/>
      <c r="G21" s="13"/>
      <c r="H21" s="13">
        <v>26.68</v>
      </c>
      <c r="I21" s="17"/>
      <c r="J21" s="29" t="str">
        <f t="shared" si="2"/>
        <v xml:space="preserve"> </v>
      </c>
      <c r="K21" s="29">
        <f t="shared" si="2"/>
        <v>0</v>
      </c>
      <c r="L21" s="29" t="str">
        <f t="shared" si="2"/>
        <v xml:space="preserve"> </v>
      </c>
      <c r="M21" s="17"/>
      <c r="N21" s="29">
        <f t="shared" si="3"/>
        <v>-26.679999999999996</v>
      </c>
      <c r="O21" s="29">
        <f t="shared" si="4"/>
        <v>0</v>
      </c>
      <c r="P21" s="29">
        <f t="shared" si="5"/>
        <v>0</v>
      </c>
      <c r="Q21" s="17"/>
      <c r="R21" s="17">
        <f t="shared" si="22"/>
        <v>0</v>
      </c>
      <c r="S21" s="17">
        <f t="shared" ref="S21:U21" si="28">IF($C21=S$3,S20+$G21-$H21,S20)</f>
        <v>-7.1054273576010019E-15</v>
      </c>
      <c r="T21" s="17">
        <f t="shared" si="28"/>
        <v>0</v>
      </c>
      <c r="U21" s="17">
        <f t="shared" si="28"/>
        <v>0</v>
      </c>
      <c r="V21" s="17"/>
      <c r="W21" s="84">
        <f t="shared" ref="W21:W22" si="29">SUM(N21:P21)</f>
        <v>-26.679999999999996</v>
      </c>
      <c r="X21" s="84">
        <f t="shared" si="25"/>
        <v>-7.1054273576010019E-15</v>
      </c>
    </row>
    <row r="22" spans="1:24" x14ac:dyDescent="0.3">
      <c r="A22" s="51">
        <v>43937</v>
      </c>
      <c r="B22" s="51" t="s">
        <v>12</v>
      </c>
      <c r="C22" s="86" t="s">
        <v>116</v>
      </c>
      <c r="D22" s="86" t="s">
        <v>71</v>
      </c>
      <c r="E22" s="34" t="s">
        <v>8</v>
      </c>
      <c r="F22" s="38"/>
      <c r="G22" s="13"/>
      <c r="H22" s="13">
        <v>-26.68</v>
      </c>
      <c r="I22" s="17"/>
      <c r="J22" s="29">
        <f t="shared" si="2"/>
        <v>0</v>
      </c>
      <c r="K22" s="29" t="str">
        <f t="shared" si="2"/>
        <v xml:space="preserve"> </v>
      </c>
      <c r="L22" s="29" t="str">
        <f t="shared" si="2"/>
        <v xml:space="preserve"> </v>
      </c>
      <c r="M22" s="17"/>
      <c r="N22" s="29">
        <f t="shared" si="3"/>
        <v>3.5527136788005009E-15</v>
      </c>
      <c r="O22" s="29">
        <f t="shared" si="4"/>
        <v>0</v>
      </c>
      <c r="P22" s="29">
        <f t="shared" si="5"/>
        <v>0</v>
      </c>
      <c r="Q22" s="17"/>
      <c r="R22" s="17">
        <f t="shared" si="22"/>
        <v>0</v>
      </c>
      <c r="S22" s="17">
        <f t="shared" ref="S22:U22" si="30">IF($C22=S$3,S21+$G22-$H22,S21)</f>
        <v>-7.1054273576010019E-15</v>
      </c>
      <c r="T22" s="17">
        <f t="shared" si="30"/>
        <v>0</v>
      </c>
      <c r="U22" s="17">
        <f t="shared" si="30"/>
        <v>0</v>
      </c>
      <c r="V22" s="17"/>
      <c r="W22" s="84">
        <f t="shared" si="29"/>
        <v>3.5527136788005009E-15</v>
      </c>
      <c r="X22" s="84">
        <f t="shared" si="25"/>
        <v>-7.1054273576010019E-15</v>
      </c>
    </row>
    <row r="23" spans="1:24" ht="6.75" customHeight="1" x14ac:dyDescent="0.3">
      <c r="F23" s="41"/>
      <c r="N23" s="30"/>
      <c r="O23" s="27"/>
      <c r="P23" s="27"/>
    </row>
    <row r="24" spans="1:24" x14ac:dyDescent="0.3">
      <c r="D24" t="s">
        <v>20</v>
      </c>
      <c r="F24" s="38">
        <f>SUBTOTAL(9,F4:F23)</f>
        <v>237</v>
      </c>
      <c r="G24" s="13">
        <f>SUBTOTAL(9,G4:G23)</f>
        <v>137.46</v>
      </c>
      <c r="H24" s="13">
        <f>SUBTOTAL(9,H4:H23)</f>
        <v>137.46</v>
      </c>
      <c r="J24" s="13">
        <f>SUBTOTAL(9,J4:J23)</f>
        <v>110.77999999999999</v>
      </c>
      <c r="K24" s="13">
        <f>SUBTOTAL(9,K4:K23)</f>
        <v>26.68</v>
      </c>
      <c r="L24" s="13">
        <f>SUBTOTAL(9,L4:L23)</f>
        <v>0</v>
      </c>
      <c r="N24" s="30"/>
      <c r="O24" s="27"/>
      <c r="P24" s="27"/>
    </row>
    <row r="25" spans="1:24" x14ac:dyDescent="0.3">
      <c r="F25" s="41"/>
      <c r="K25" s="80" t="s">
        <v>87</v>
      </c>
      <c r="L25" s="79">
        <f>SUM(J24:L24)</f>
        <v>137.45999999999998</v>
      </c>
    </row>
    <row r="26" spans="1:24" x14ac:dyDescent="0.3">
      <c r="K26" s="1" t="s">
        <v>99</v>
      </c>
      <c r="L26" s="26">
        <f>G24-H24</f>
        <v>0</v>
      </c>
    </row>
    <row r="27" spans="1:24" x14ac:dyDescent="0.3">
      <c r="K27" s="1"/>
      <c r="L27" s="26"/>
    </row>
    <row r="28" spans="1:24" x14ac:dyDescent="0.3">
      <c r="D28" s="5" t="s">
        <v>80</v>
      </c>
      <c r="F28" s="69" t="s">
        <v>75</v>
      </c>
      <c r="G28" s="70" t="s">
        <v>76</v>
      </c>
      <c r="K28" s="80"/>
    </row>
    <row r="29" spans="1:24" x14ac:dyDescent="0.3">
      <c r="D29" t="s">
        <v>5</v>
      </c>
      <c r="F29" s="41">
        <f>SUMIFS(F$4:F$23,C$4:C$23,$D29)</f>
        <v>33</v>
      </c>
      <c r="G29" s="26">
        <f>SUMIFS(G$4:G$23,C$4:C$23,D29)</f>
        <v>19.14</v>
      </c>
      <c r="K29" s="80"/>
      <c r="L29" s="18"/>
    </row>
    <row r="30" spans="1:24" x14ac:dyDescent="0.3">
      <c r="D30" t="s">
        <v>15</v>
      </c>
      <c r="F30" s="41">
        <f>SUMIFS(F$5:F$23,C$5:C$23,D30)</f>
        <v>89</v>
      </c>
      <c r="G30" s="26">
        <f>SUMIFS(G$5:G$23,C$5:C$23,D30)</f>
        <v>51.61999999999999</v>
      </c>
      <c r="L30" s="26"/>
    </row>
    <row r="31" spans="1:24" x14ac:dyDescent="0.3">
      <c r="D31" t="s">
        <v>82</v>
      </c>
      <c r="F31" s="41">
        <f>SUMIFS(F$5:F$23,C$5:C$23,D31)</f>
        <v>39</v>
      </c>
      <c r="G31" s="26">
        <f>SUMIFS(G$5:G$23,C$5:C$23,D31)</f>
        <v>22.62</v>
      </c>
    </row>
    <row r="32" spans="1:24" x14ac:dyDescent="0.3">
      <c r="D32" s="66" t="s">
        <v>21</v>
      </c>
      <c r="E32" s="66"/>
      <c r="F32" s="67">
        <f>SUMIFS(F$5:F$23,C$5:C$23,D32)</f>
        <v>76</v>
      </c>
      <c r="G32" s="68">
        <f>SUMIFS(G$5:G$23,C$5:C$23,D32)</f>
        <v>44.08</v>
      </c>
    </row>
    <row r="33" spans="4:7" x14ac:dyDescent="0.3">
      <c r="D33" s="80" t="s">
        <v>87</v>
      </c>
      <c r="F33" s="41">
        <f>SUM(F29:F32)</f>
        <v>237</v>
      </c>
      <c r="G33" s="26">
        <f>SUM(G29:G32)</f>
        <v>137.45999999999998</v>
      </c>
    </row>
  </sheetData>
  <mergeCells count="2">
    <mergeCell ref="W1:X1"/>
    <mergeCell ref="W2:X2"/>
  </mergeCells>
  <pageMargins left="1.2" right="0.39" top="0.75" bottom="0.75" header="0.3" footer="0.3"/>
  <pageSetup scale="68" orientation="landscape" horizontalDpi="4294967293" verticalDpi="0" r:id="rId1"/>
  <headerFooter>
    <oddHeader>&amp;C&amp;"-,Bold"&amp;14Fix-it Guys Volunteer Miles and Payment Leger, FY2020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"/>
  <sheetViews>
    <sheetView workbookViewId="0">
      <selection activeCell="G12" sqref="G12"/>
    </sheetView>
  </sheetViews>
  <sheetFormatPr defaultRowHeight="14.4" x14ac:dyDescent="0.3"/>
  <cols>
    <col min="1" max="1" width="13.109375" customWidth="1"/>
    <col min="2" max="2" width="12.5546875" customWidth="1"/>
    <col min="3" max="3" width="30.109375" customWidth="1"/>
    <col min="4" max="4" width="27" customWidth="1"/>
    <col min="5" max="5" width="20.109375" customWidth="1"/>
    <col min="6" max="6" width="14.6640625" customWidth="1"/>
    <col min="7" max="7" width="13.44140625" customWidth="1"/>
  </cols>
  <sheetData>
    <row r="1" spans="1:7" s="4" customFormat="1" x14ac:dyDescent="0.3">
      <c r="A1" s="4" t="s">
        <v>37</v>
      </c>
      <c r="B1" s="4" t="s">
        <v>38</v>
      </c>
      <c r="C1" s="4" t="s">
        <v>39</v>
      </c>
      <c r="D1" s="4" t="s">
        <v>40</v>
      </c>
      <c r="E1" s="4" t="s">
        <v>41</v>
      </c>
      <c r="F1" s="4" t="s">
        <v>50</v>
      </c>
      <c r="G1" s="4" t="s">
        <v>44</v>
      </c>
    </row>
    <row r="2" spans="1:7" x14ac:dyDescent="0.3">
      <c r="A2" t="s">
        <v>42</v>
      </c>
      <c r="B2" t="s">
        <v>32</v>
      </c>
      <c r="E2" s="36" t="s">
        <v>52</v>
      </c>
    </row>
    <row r="3" spans="1:7" x14ac:dyDescent="0.3">
      <c r="A3" t="s">
        <v>108</v>
      </c>
      <c r="B3" t="s">
        <v>109</v>
      </c>
      <c r="E3" s="36" t="s">
        <v>110</v>
      </c>
      <c r="F3" t="s">
        <v>111</v>
      </c>
    </row>
    <row r="4" spans="1:7" ht="15.6" x14ac:dyDescent="0.3">
      <c r="A4" t="s">
        <v>81</v>
      </c>
      <c r="B4" t="s">
        <v>27</v>
      </c>
      <c r="C4" s="37" t="s">
        <v>35</v>
      </c>
      <c r="D4" s="37" t="s">
        <v>47</v>
      </c>
      <c r="E4" s="36" t="s">
        <v>36</v>
      </c>
      <c r="F4" s="36"/>
    </row>
    <row r="5" spans="1:7" ht="15.6" x14ac:dyDescent="0.3">
      <c r="A5" t="s">
        <v>28</v>
      </c>
      <c r="B5" t="s">
        <v>29</v>
      </c>
      <c r="C5" s="37" t="s">
        <v>34</v>
      </c>
      <c r="D5" s="37" t="s">
        <v>48</v>
      </c>
      <c r="E5" s="36" t="s">
        <v>33</v>
      </c>
      <c r="F5" s="36"/>
    </row>
    <row r="6" spans="1:7" x14ac:dyDescent="0.3">
      <c r="A6" t="s">
        <v>30</v>
      </c>
      <c r="B6" t="s">
        <v>31</v>
      </c>
      <c r="C6" s="42" t="s">
        <v>45</v>
      </c>
      <c r="D6" s="43" t="s">
        <v>46</v>
      </c>
      <c r="E6" s="36" t="s">
        <v>49</v>
      </c>
      <c r="F6" s="44" t="s">
        <v>51</v>
      </c>
      <c r="G6" t="s">
        <v>8</v>
      </c>
    </row>
    <row r="7" spans="1:7" ht="15.6" x14ac:dyDescent="0.3">
      <c r="A7" t="s">
        <v>84</v>
      </c>
      <c r="B7" t="s">
        <v>85</v>
      </c>
      <c r="C7" s="37" t="s">
        <v>88</v>
      </c>
      <c r="D7" s="73" t="s">
        <v>89</v>
      </c>
      <c r="E7" s="36" t="s">
        <v>90</v>
      </c>
    </row>
  </sheetData>
  <hyperlinks>
    <hyperlink ref="E5" r:id="rId1" xr:uid="{00000000-0004-0000-0200-000000000000}"/>
    <hyperlink ref="E4" r:id="rId2" xr:uid="{00000000-0004-0000-0200-000001000000}"/>
    <hyperlink ref="E2" r:id="rId3" xr:uid="{00000000-0004-0000-0200-000002000000}"/>
    <hyperlink ref="E6" r:id="rId4" xr:uid="{00000000-0004-0000-0200-000003000000}"/>
    <hyperlink ref="E7" r:id="rId5" xr:uid="{00000000-0004-0000-0200-000004000000}"/>
    <hyperlink ref="E3" r:id="rId6" xr:uid="{BF27D1A9-D01F-4F4D-B49A-4F4D5AD21064}"/>
  </hyperlinks>
  <pageMargins left="0.7" right="0.7" top="0.75" bottom="0.75" header="0.3" footer="0.3"/>
  <pageSetup orientation="portrait" horizontalDpi="4294967293" verticalDpi="0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2019</vt:lpstr>
      <vt:lpstr>2020</vt:lpstr>
      <vt:lpstr>Volunteers</vt:lpstr>
      <vt:lpstr>Sheet3</vt:lpstr>
      <vt:lpstr>'2019'!Print_Area</vt:lpstr>
      <vt:lpstr>'2020'!Print_Area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 Metzger</cp:lastModifiedBy>
  <cp:lastPrinted>2020-03-16T06:53:10Z</cp:lastPrinted>
  <dcterms:created xsi:type="dcterms:W3CDTF">2018-06-15T22:00:24Z</dcterms:created>
  <dcterms:modified xsi:type="dcterms:W3CDTF">2020-04-29T07:04:18Z</dcterms:modified>
</cp:coreProperties>
</file>